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activeTab="0"/>
  </bookViews>
  <sheets>
    <sheet name="Hovedark" sheetId="1" r:id="rId1"/>
    <sheet name="Moves and acts" sheetId="2" state="hidden" r:id="rId2"/>
    <sheet name="ac &amp; check-mod" sheetId="3" state="hidden" r:id="rId3"/>
  </sheets>
  <definedNames>
    <definedName name="ac">'Hovedark'!$V$11</definedName>
    <definedName name="act">'Hovedark'!$V$13</definedName>
    <definedName name="acu">'Hovedark'!$V$12</definedName>
    <definedName name="armor1ac">'Hovedark'!$V$39</definedName>
    <definedName name="Armor1checkpen">'Hovedark'!$W$39</definedName>
    <definedName name="armor1maxdex">'Hovedark'!$T$39</definedName>
    <definedName name="armor1spellfail">'Hovedark'!$X$39</definedName>
    <definedName name="armor1type">'Hovedark'!$S$39</definedName>
    <definedName name="armor1wgt">'Hovedark'!$Z$39</definedName>
    <definedName name="armor2ac">'Hovedark'!$V$40</definedName>
    <definedName name="armor2acx">'Hovedark'!$V$40</definedName>
    <definedName name="Armor2checkpen">'Hovedark'!$W$40</definedName>
    <definedName name="Armor2dexmax">'Hovedark'!$T$40</definedName>
    <definedName name="Armor2maxdex">'Hovedark'!$T$40</definedName>
    <definedName name="armor2spellfail">'Hovedark'!$X$40</definedName>
    <definedName name="armor2type">'Hovedark'!$S$40</definedName>
    <definedName name="armor2typex">'Hovedark'!$S$40</definedName>
    <definedName name="armor2wgt">'Hovedark'!$Z$40</definedName>
    <definedName name="armor3ac">'Hovedark'!#REF!</definedName>
    <definedName name="armor3wgt">'Hovedark'!#REF!</definedName>
    <definedName name="armortype1">'Hovedark'!$S$39</definedName>
    <definedName name="cha">'Hovedark'!$B$16</definedName>
    <definedName name="chamod">'Hovedark'!$D$16</definedName>
    <definedName name="Chr_lvl">'Hovedark'!$R$5</definedName>
    <definedName name="Class1">'Hovedark'!$I$5</definedName>
    <definedName name="Class1_lvl">'Hovedark'!$K$5</definedName>
    <definedName name="Class2">'Hovedark'!$I$7</definedName>
    <definedName name="Class2_lvl">'Hovedark'!$K$7</definedName>
    <definedName name="con">'Hovedark'!$B$13</definedName>
    <definedName name="conmod">'Hovedark'!$D$13</definedName>
    <definedName name="dex">'Hovedark'!$B$12</definedName>
    <definedName name="dexmod">'Hovedark'!$D$12</definedName>
    <definedName name="Fsave">'Hovedark'!$O$12</definedName>
    <definedName name="heavycheckpen">'Hovedark'!$T$48</definedName>
    <definedName name="heavymaxdex">'Hovedark'!$T$47</definedName>
    <definedName name="Heavyweight">'Hovedark'!$T$44</definedName>
    <definedName name="heavyweightstatus">'Hovedark'!$T$49</definedName>
    <definedName name="heavyweigt">'Hovedark'!#REF!</definedName>
    <definedName name="hp">'Hovedark'!$G$16</definedName>
    <definedName name="init">'Hovedark'!$V$17</definedName>
    <definedName name="int">'Hovedark'!$B$14</definedName>
    <definedName name="intmod">'Hovedark'!$D$14</definedName>
    <definedName name="level">'Hovedark'!$M$5</definedName>
    <definedName name="Lightweight">'Hovedark'!$R$44</definedName>
    <definedName name="lightweightstatus">'Hovedark'!$R$49</definedName>
    <definedName name="lvk">'Hovedark'!$M$5</definedName>
    <definedName name="lvl">'Hovedark'!#REF!</definedName>
    <definedName name="mediumcheckpen">'Hovedark'!$S$48</definedName>
    <definedName name="mediummaxdex">'Hovedark'!$S$47</definedName>
    <definedName name="Mediumweight">'Hovedark'!$S$44</definedName>
    <definedName name="mediumweightstatus">'Hovedark'!$S$49</definedName>
    <definedName name="mmod">'Hovedark'!$H$11</definedName>
    <definedName name="Navn">'Hovedark'!$C$3</definedName>
    <definedName name="rmod">'Hovedark'!$H$12</definedName>
    <definedName name="Rsave">'Hovedark'!$O$11</definedName>
    <definedName name="skil_lsn">'Hovedark'!$D$35</definedName>
    <definedName name="skill_app">'Hovedark'!$D$21</definedName>
    <definedName name="skill_bal">'Hovedark'!$D$22</definedName>
    <definedName name="skill_blf">'Hovedark'!$D$23</definedName>
    <definedName name="skill_clm">'Hovedark'!$D$24</definedName>
    <definedName name="skill_con">'Hovedark'!$D$25</definedName>
    <definedName name="skill_dip">'Hovedark'!$D$26</definedName>
    <definedName name="skill_dsg">'Hovedark'!$D$27</definedName>
    <definedName name="skill_esc">'Hovedark'!$D$28</definedName>
    <definedName name="skill_for">'Hovedark'!$D$29</definedName>
    <definedName name="skill_hea">'Hovedark'!$D$31</definedName>
    <definedName name="skill_hid">'Hovedark'!$D$32</definedName>
    <definedName name="skill_inf">'Hovedark'!$D$30</definedName>
    <definedName name="skill_int">'Hovedark'!$D$33</definedName>
    <definedName name="skill_jmp">'Hovedark'!$D$34</definedName>
    <definedName name="skill_lsn">'Hovedark'!$D$35</definedName>
    <definedName name="skill_mov">'Hovedark'!$D$36</definedName>
    <definedName name="skill_prf">'Hovedark'!$D$37</definedName>
    <definedName name="skill_rid">'Hovedark'!$D$38</definedName>
    <definedName name="skill_rpe">'Hovedark'!$D$44</definedName>
    <definedName name="skill_sch">'Hovedark'!$D$39</definedName>
    <definedName name="skill_sns">'Hovedark'!$D$40</definedName>
    <definedName name="skill_spt">'Hovedark'!$D$41</definedName>
    <definedName name="skill_srv">'Hovedark'!$D$42</definedName>
    <definedName name="skill_swm">'Hovedark'!$D$43</definedName>
    <definedName name="skill_tmb">'Hovedark'!$D$51</definedName>
    <definedName name="skll_sch">'Hovedark'!$D$39</definedName>
    <definedName name="str">'Hovedark'!$B$11</definedName>
    <definedName name="strmod">'Hovedark'!$D$11</definedName>
    <definedName name="sys">'Hovedark'!$G$17</definedName>
    <definedName name="totalweight">'Hovedark'!$Z$71</definedName>
    <definedName name="_xlnm.Print_Area" localSheetId="0">'Hovedark'!$A$1:$Z$71</definedName>
    <definedName name="_xlnm.Print_Area" localSheetId="1">'Moves and acts'!$A$1:$S$42</definedName>
    <definedName name="wis">'Hovedark'!$B$15</definedName>
    <definedName name="wismod">'Hovedark'!$D$15</definedName>
    <definedName name="wp1attack">'Hovedark'!$V$25</definedName>
    <definedName name="wp1attbonus">'Hovedark'!$S$25</definedName>
    <definedName name="wp1dmg_bonus">'Hovedark'!$Y$25</definedName>
    <definedName name="wp1dmg_dice">'Hovedark'!$X$25</definedName>
    <definedName name="wp1dmgbonus">'Hovedark'!$T$25</definedName>
    <definedName name="wp1name">'Hovedark'!$O$25</definedName>
    <definedName name="wp1type">'Hovedark'!$X$26</definedName>
    <definedName name="wp1wgt">'Hovedark'!$Z$26</definedName>
    <definedName name="wp2attack">'Hovedark'!$V$21</definedName>
    <definedName name="wp2attbonus">'Hovedark'!$S$21</definedName>
    <definedName name="wp2dmg_bonus">'Hovedark'!$Y$21</definedName>
    <definedName name="wp2dmg_dice">'Hovedark'!$X$21</definedName>
    <definedName name="wp2dmgbonus">'Hovedark'!$T$21</definedName>
    <definedName name="wp2type">'Hovedark'!$X$22</definedName>
    <definedName name="wp2wgt">'Hovedark'!$Z$22</definedName>
    <definedName name="wp3attack">'Hovedark'!$V$29</definedName>
    <definedName name="wp3attbonus">'Hovedark'!$S$29</definedName>
    <definedName name="wp3dmg_bonus">'Hovedark'!$Y$29</definedName>
    <definedName name="wp3dmg_dice">'Hovedark'!$X$29</definedName>
    <definedName name="wp3dmgbonus">'Hovedark'!$T$29</definedName>
    <definedName name="wp3type">'Hovedark'!$X$30</definedName>
    <definedName name="wp3wgt">'Hovedark'!$Z$30</definedName>
    <definedName name="wp4attack">'Hovedark'!$V$33</definedName>
    <definedName name="wp4attbonus">'Hovedark'!$S$33</definedName>
    <definedName name="wp4dmg_bonus">'Hovedark'!$Y$33</definedName>
    <definedName name="wp4dmg_dice">'Hovedark'!$X$33</definedName>
    <definedName name="wp4dmgbonus">'Hovedark'!$T$33</definedName>
    <definedName name="wp4type">'Hovedark'!$X$34</definedName>
    <definedName name="wp4wgt">'Hovedark'!$Z$34</definedName>
    <definedName name="Wsave">'Hovedark'!$O$13</definedName>
    <definedName name="xp">'Hovedark'!$P$5</definedName>
  </definedNames>
  <calcPr fullCalcOnLoad="1"/>
</workbook>
</file>

<file path=xl/comments1.xml><?xml version="1.0" encoding="utf-8"?>
<comments xmlns="http://schemas.openxmlformats.org/spreadsheetml/2006/main">
  <authors>
    <author>?jvind Borggreen</author>
    <author>?jvind</author>
  </authors>
  <commentList>
    <comment ref="X11" authorId="0">
      <text>
        <r>
          <rPr>
            <sz val="8"/>
            <rFont val="Tahoma"/>
            <family val="0"/>
          </rPr>
          <t xml:space="preserve">En helt vildt formel, der checker maxdex alt efter hvilket rustning og hvilken vægt. Se næste ark (ac-mod), hvor den er skrevet ud i overskuelig form. 
</t>
        </r>
      </text>
    </comment>
    <comment ref="F20" authorId="0">
      <text>
        <r>
          <rPr>
            <sz val="8"/>
            <rFont val="Tahoma"/>
            <family val="2"/>
          </rPr>
          <t>"ranks" er betegnelsen på de "slots" man selv fylder i. Tillægges diverse bounser og straffe, får man Total skill mod. Max. Ranks = levl + 3</t>
        </r>
      </text>
    </comment>
    <comment ref="Y25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20" authorId="0">
      <text>
        <r>
          <rPr>
            <sz val="8"/>
            <rFont val="Tahoma"/>
            <family val="0"/>
          </rPr>
          <t>Skrives hvis den normalt dækker, men ikke hvis det kun er særligt. Uddybes uanset hvad i "remarks"</t>
        </r>
      </text>
    </comment>
    <comment ref="Q49" authorId="0">
      <text>
        <r>
          <rPr>
            <sz val="8"/>
            <rFont val="Tahoma"/>
            <family val="0"/>
          </rPr>
          <t>Ny linie der viser hvor man er og hvor lagt der er til omkringliggende grænser</t>
        </r>
      </text>
    </comment>
    <comment ref="Q44" authorId="0">
      <text>
        <r>
          <rPr>
            <b/>
            <sz val="8"/>
            <rFont val="Tahoma"/>
            <family val="0"/>
          </rPr>
          <t>Slår op i tabellen efter aktuel Strenght</t>
        </r>
      </text>
    </comment>
    <comment ref="Y21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29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33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A60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Human bonus feat</t>
        </r>
      </text>
    </comment>
    <comment ref="A61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1. lvl ord. feat</t>
        </r>
      </text>
    </comment>
    <comment ref="A62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1. lvl figther bonus feat</t>
        </r>
      </text>
    </comment>
    <comment ref="A63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2. lvl figther bonus feat</t>
        </r>
      </text>
    </comment>
    <comment ref="A64" authorId="1">
      <text>
        <r>
          <rPr>
            <b/>
            <sz val="8"/>
            <rFont val="Tahoma"/>
            <family val="0"/>
          </rPr>
          <t>Øjvind:</t>
        </r>
        <r>
          <rPr>
            <sz val="8"/>
            <rFont val="Tahoma"/>
            <family val="0"/>
          </rPr>
          <t xml:space="preserve">
3. ord. Feat</t>
        </r>
      </text>
    </comment>
  </commentList>
</comments>
</file>

<file path=xl/sharedStrings.xml><?xml version="1.0" encoding="utf-8"?>
<sst xmlns="http://schemas.openxmlformats.org/spreadsheetml/2006/main" count="367" uniqueCount="255">
  <si>
    <t>Level:</t>
  </si>
  <si>
    <t>Base</t>
  </si>
  <si>
    <t>Ability</t>
  </si>
  <si>
    <t>Score</t>
  </si>
  <si>
    <t>Bonus</t>
  </si>
  <si>
    <t>tmp</t>
  </si>
  <si>
    <t>Mod</t>
  </si>
  <si>
    <t>STR</t>
  </si>
  <si>
    <t>DEX</t>
  </si>
  <si>
    <t>CON</t>
  </si>
  <si>
    <t>INT</t>
  </si>
  <si>
    <t>WIS</t>
  </si>
  <si>
    <t>CHA</t>
  </si>
  <si>
    <t>Reflex</t>
  </si>
  <si>
    <t>Fortitude</t>
  </si>
  <si>
    <t>Will</t>
  </si>
  <si>
    <t>Save</t>
  </si>
  <si>
    <t>Misc</t>
  </si>
  <si>
    <t>Total</t>
  </si>
  <si>
    <t>Initiative</t>
  </si>
  <si>
    <t>AC</t>
  </si>
  <si>
    <t>Armor</t>
  </si>
  <si>
    <t>Ranged</t>
  </si>
  <si>
    <t>Balance</t>
  </si>
  <si>
    <t>Bluff</t>
  </si>
  <si>
    <t>Gather info</t>
  </si>
  <si>
    <t>Concentration</t>
  </si>
  <si>
    <t>Diplomacy</t>
  </si>
  <si>
    <t>Disguise</t>
  </si>
  <si>
    <t>Escape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</si>
  <si>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</si>
  <si>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</si>
  <si>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</si>
  <si>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</si>
  <si>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</si>
  <si>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</si>
  <si>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</si>
  <si>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</si>
  <si>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</si>
  <si>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</si>
  <si>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</si>
  <si>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</si>
  <si>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</si>
  <si>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Move</t>
  </si>
  <si>
    <t>Run</t>
  </si>
  <si>
    <t>Weight</t>
  </si>
  <si>
    <t>Light</t>
  </si>
  <si>
    <t>Heavy</t>
  </si>
  <si>
    <t>HP</t>
  </si>
  <si>
    <t>SYS</t>
  </si>
  <si>
    <t>Attack</t>
  </si>
  <si>
    <t>Crit:</t>
  </si>
  <si>
    <t>Size</t>
  </si>
  <si>
    <t>feats:</t>
  </si>
  <si>
    <t>Weight:</t>
  </si>
  <si>
    <t>Abil</t>
  </si>
  <si>
    <t>Int</t>
  </si>
  <si>
    <t>Cha</t>
  </si>
  <si>
    <t>Con</t>
  </si>
  <si>
    <t>Dex</t>
  </si>
  <si>
    <t>Wis</t>
  </si>
  <si>
    <t>Remark</t>
  </si>
  <si>
    <t>Str</t>
  </si>
  <si>
    <t>Total carried</t>
  </si>
  <si>
    <t>Dex max</t>
  </si>
  <si>
    <t>Spell fail</t>
  </si>
  <si>
    <t>Check</t>
  </si>
  <si>
    <t>Wp &amp; armor:</t>
  </si>
  <si>
    <t>Feat</t>
  </si>
  <si>
    <t>Effect</t>
  </si>
  <si>
    <t>med</t>
  </si>
  <si>
    <t>x4</t>
  </si>
  <si>
    <t>x3</t>
  </si>
  <si>
    <t>Damage</t>
  </si>
  <si>
    <t>Equipment</t>
  </si>
  <si>
    <t>XP:</t>
  </si>
  <si>
    <t>Næste lvl:</t>
  </si>
  <si>
    <t>Sprog:</t>
  </si>
  <si>
    <t>Size:</t>
  </si>
  <si>
    <t>Medium</t>
  </si>
  <si>
    <t>type*</t>
  </si>
  <si>
    <t>* Type: L = Light, M = Medium, H = Heavy, S = Shield, N = Non-armor</t>
  </si>
  <si>
    <t>Forgery</t>
  </si>
  <si>
    <t>Climb</t>
  </si>
  <si>
    <t>Ranks</t>
  </si>
  <si>
    <t>Ability mod</t>
  </si>
  <si>
    <t>Padded</t>
  </si>
  <si>
    <t>Leather</t>
  </si>
  <si>
    <t>Stud. Leather</t>
  </si>
  <si>
    <t>Chain Shirt</t>
  </si>
  <si>
    <t>Breastplate</t>
  </si>
  <si>
    <t>Splint mail</t>
  </si>
  <si>
    <t>Chain mail</t>
  </si>
  <si>
    <t>Scale mail</t>
  </si>
  <si>
    <t>Bandet mail</t>
  </si>
  <si>
    <t>Half-plate</t>
  </si>
  <si>
    <t>Full plate</t>
  </si>
  <si>
    <t>Small shield</t>
  </si>
  <si>
    <t>Armor bonus</t>
  </si>
  <si>
    <t>Max dex. Bonus</t>
  </si>
  <si>
    <t>Check penalty</t>
  </si>
  <si>
    <t>Spell failure</t>
  </si>
  <si>
    <t>Speed mod</t>
  </si>
  <si>
    <t>Lift over head</t>
  </si>
  <si>
    <t>Lift over Ground</t>
  </si>
  <si>
    <t>Push or drag</t>
  </si>
  <si>
    <t>Max dex</t>
  </si>
  <si>
    <t>Check pen</t>
  </si>
  <si>
    <t>Speed</t>
  </si>
  <si>
    <t xml:space="preserve"> base 30</t>
  </si>
  <si>
    <t xml:space="preserve"> Base 20</t>
  </si>
  <si>
    <t>dex</t>
  </si>
  <si>
    <t>Hvis</t>
  </si>
  <si>
    <t>dexmod</t>
  </si>
  <si>
    <t>mediummaxdek</t>
  </si>
  <si>
    <t>heavymaxdex</t>
  </si>
  <si>
    <t>heavymaxdek</t>
  </si>
  <si>
    <t>AC-modify</t>
  </si>
  <si>
    <t>Skill check pen</t>
  </si>
  <si>
    <t>weight pen.</t>
  </si>
  <si>
    <t>(armor1maxdex+armor2maxdex)</t>
  </si>
  <si>
    <t>Skill-weigth-penalty</t>
  </si>
  <si>
    <t>range</t>
  </si>
  <si>
    <t>armortype1=N</t>
  </si>
  <si>
    <t>totalweight&lt;lightweight</t>
  </si>
  <si>
    <t>totalweight&lt;mediumweight</t>
  </si>
  <si>
    <t>mediummaxdex&lt;dexmod</t>
  </si>
  <si>
    <t>heavymaxdex&lt;dexmod</t>
  </si>
  <si>
    <t>(armor1maxdex+armor2maxdex)&lt;dexmod</t>
  </si>
  <si>
    <t>mediummaxdex&lt;(armor1maxdex+armor2maxdex)</t>
  </si>
  <si>
    <t>heavymaxdex&lt;(armor1maxdex+armor2maxdex)</t>
  </si>
  <si>
    <t>ph.</t>
  </si>
  <si>
    <t>Syn</t>
  </si>
  <si>
    <t>armor1checkpen+armor2checkpen</t>
  </si>
  <si>
    <t>heavycheckpen;</t>
  </si>
  <si>
    <t>(totalweight&lt;lightweight;</t>
  </si>
  <si>
    <t>0;</t>
  </si>
  <si>
    <t>(totalweight&lt;mediumweight;</t>
  </si>
  <si>
    <t>mediumcheckpen;</t>
  </si>
  <si>
    <t>heavycheckpen));</t>
  </si>
  <si>
    <t>armor2checkpen;</t>
  </si>
  <si>
    <t>(mediumcheckpen&lt;armor2checkpen;</t>
  </si>
  <si>
    <t>(heavycheckpen&lt;armor2checkpen;</t>
  </si>
  <si>
    <t>(armor1checkpen+armor2checkpen);</t>
  </si>
  <si>
    <t>(mediumcheckpen&lt;(armor1checkpen+armor2checkpen);</t>
  </si>
  <si>
    <t>(heavycheckpen&lt;(armor1checkpen+armor2checkpen);</t>
  </si>
  <si>
    <t>(armor1type=N;</t>
  </si>
  <si>
    <t>(armor2type=N;</t>
  </si>
  <si>
    <t>armor2checkpen);</t>
  </si>
  <si>
    <t>armor2checkpen))));</t>
  </si>
  <si>
    <t>armor1checkpen+armor2checkpen);</t>
  </si>
  <si>
    <t>(mediumcheckpen);</t>
  </si>
  <si>
    <t>armor1checkpen+armor2checkpen))))</t>
  </si>
  <si>
    <t>(heavycheckpen);</t>
  </si>
  <si>
    <t>Sum</t>
  </si>
  <si>
    <t>Vægt status</t>
  </si>
  <si>
    <t>Appraise</t>
  </si>
  <si>
    <t>Survival</t>
  </si>
  <si>
    <t>AC alm.</t>
  </si>
  <si>
    <t>AC uberedt</t>
  </si>
  <si>
    <t>AC touch</t>
  </si>
  <si>
    <t>Misc.</t>
  </si>
  <si>
    <t>Armour</t>
  </si>
  <si>
    <t>Andet:</t>
  </si>
  <si>
    <t>BAB</t>
  </si>
  <si>
    <t>Attack bonus</t>
  </si>
  <si>
    <t>Dmg bonus</t>
  </si>
  <si>
    <t>Type*:</t>
  </si>
  <si>
    <t>Våben/feat afh.:</t>
  </si>
  <si>
    <t xml:space="preserve">* Type: M = melee; P = projectile; T = thrown </t>
  </si>
  <si>
    <t>M</t>
  </si>
  <si>
    <t>Race</t>
  </si>
  <si>
    <t>Character level:</t>
  </si>
  <si>
    <t>Classes:</t>
  </si>
  <si>
    <t>Beregnet:</t>
  </si>
  <si>
    <t>Beregnet max.total:</t>
  </si>
  <si>
    <t>d8</t>
  </si>
  <si>
    <t>Human</t>
  </si>
  <si>
    <t>Daggert</t>
  </si>
  <si>
    <t>d4</t>
  </si>
  <si>
    <t>19-20/x2</t>
  </si>
  <si>
    <t>d6</t>
  </si>
  <si>
    <t>L</t>
  </si>
  <si>
    <t>M, 2-h</t>
  </si>
  <si>
    <t>Bæltetasker m. div.</t>
  </si>
  <si>
    <t>Lampe, olie, flint</t>
  </si>
  <si>
    <t>Forklaringer:</t>
  </si>
  <si>
    <t>Backpack</t>
  </si>
  <si>
    <t>fighter</t>
  </si>
  <si>
    <t>Bedroll</t>
  </si>
  <si>
    <t>Waterskin</t>
  </si>
  <si>
    <t>AC Best*</t>
  </si>
  <si>
    <t>Re-hide</t>
  </si>
  <si>
    <t>Overrun - knock prone</t>
  </si>
  <si>
    <t>Extra varmt tøj</t>
  </si>
  <si>
    <t>Safran</t>
  </si>
  <si>
    <t>Longbow</t>
  </si>
  <si>
    <t xml:space="preserve">Max ranks pr. fighterskill: </t>
  </si>
  <si>
    <t xml:space="preserve">Ranks pr. lvl, fgt </t>
  </si>
  <si>
    <t>(chop chop)</t>
  </si>
  <si>
    <t>Point Blank Shot</t>
  </si>
  <si>
    <t>Precise shop</t>
  </si>
  <si>
    <t>Lone</t>
  </si>
  <si>
    <t>(as throw axe)</t>
  </si>
  <si>
    <t>P</t>
  </si>
  <si>
    <t>x2</t>
  </si>
  <si>
    <t>+1</t>
  </si>
  <si>
    <t xml:space="preserve">til attack og dammage indenfor 30' </t>
  </si>
  <si>
    <r>
      <t xml:space="preserve">Point blank: +1 til Attack og Dam </t>
    </r>
    <r>
      <rPr>
        <b/>
        <sz val="8"/>
        <rFont val="Arial Narrow"/>
        <family val="2"/>
      </rPr>
      <t>indenfor 30'</t>
    </r>
  </si>
  <si>
    <t>Ingen -4 straf for at skyde ind i melee</t>
  </si>
  <si>
    <t>ph 98</t>
  </si>
  <si>
    <t xml:space="preserve">Maritime bonus: </t>
  </si>
  <si>
    <t>Total ranks brugt:</t>
  </si>
  <si>
    <t>1) Fight defensive:+2 AC, men  -4 til Attack</t>
  </si>
  <si>
    <t>*) Total defense: No Attack!</t>
  </si>
  <si>
    <r>
      <t>AC Def</t>
    </r>
    <r>
      <rPr>
        <vertAlign val="superscript"/>
        <sz val="10"/>
        <rFont val="Arial"/>
        <family val="2"/>
      </rPr>
      <t>1</t>
    </r>
    <r>
      <rPr>
        <b/>
        <sz val="12"/>
        <rFont val="ProseAntique"/>
        <family val="4"/>
      </rPr>
      <t xml:space="preserve"> </t>
    </r>
  </si>
  <si>
    <t>Flamsk, Ol</t>
  </si>
  <si>
    <t>Pirat</t>
  </si>
  <si>
    <t>Pirat stamdata - Savage Tide</t>
  </si>
  <si>
    <t>Grapple</t>
  </si>
  <si>
    <t>Point blank: +1 til Attack og dmg indenfor 30' - indregnet</t>
  </si>
  <si>
    <t>Char.points</t>
  </si>
  <si>
    <r>
      <t>Melee</t>
    </r>
    <r>
      <rPr>
        <b/>
        <sz val="12"/>
        <rFont val="Arial"/>
        <family val="2"/>
      </rPr>
      <t xml:space="preserve"> </t>
    </r>
  </si>
  <si>
    <t>Prof. (Cook)</t>
  </si>
  <si>
    <t>Far shot</t>
  </si>
  <si>
    <t>Tumble</t>
  </si>
  <si>
    <t>Range x 50% for misile og x 100% for thrown weapons</t>
  </si>
  <si>
    <t>ph 99</t>
  </si>
  <si>
    <t>s</t>
  </si>
  <si>
    <t>Potium, cure moderate (2d8+3)</t>
  </si>
  <si>
    <t>opdateret</t>
  </si>
  <si>
    <t>15.08.08</t>
  </si>
  <si>
    <t>syn. Tumble</t>
  </si>
  <si>
    <t>Rapid shot</t>
  </si>
  <si>
    <t>2 skud pr. runde, full rund, begge med -2 til attack</t>
  </si>
  <si>
    <t>weapon Focus</t>
  </si>
  <si>
    <t>til attack for økse</t>
  </si>
  <si>
    <t>+1 Hide armor</t>
  </si>
  <si>
    <t>m</t>
  </si>
  <si>
    <t>+1 kasteøkser, 2 stk</t>
  </si>
  <si>
    <t>T</t>
  </si>
  <si>
    <t>Har 2!</t>
  </si>
  <si>
    <t>Masterwork Sølv</t>
  </si>
  <si>
    <t>+1 (kaste)økse</t>
  </si>
  <si>
    <t>Buckler (mwk)</t>
  </si>
  <si>
    <t>Claok of resistance +1</t>
  </si>
  <si>
    <t>Gift (Lotusdragen) (4)</t>
  </si>
  <si>
    <t>Swimming Potium</t>
  </si>
  <si>
    <t>Barkskin potium +3</t>
  </si>
  <si>
    <t>Parfume + 1 til dipl. (6)</t>
  </si>
  <si>
    <t>685,5 gp</t>
  </si>
  <si>
    <t>25 pp</t>
  </si>
  <si>
    <t>Guldørering</t>
  </si>
  <si>
    <t>Sølvring</t>
  </si>
  <si>
    <t>Noble outfit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</si>
</sst>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000E+00"/>
    <numFmt numFmtId="170" formatCode="0.0000000E+00"/>
    <numFmt numFmtId="171" formatCode="0.00000000E+00"/>
    <numFmt numFmtId="172" formatCode="0.000000000E+00"/>
    <numFmt numFmtId="173" formatCode="0.0000000000E+00"/>
    <numFmt numFmtId="174" formatCode="0.00000000000E+00"/>
    <numFmt numFmtId="175" formatCode="0.000000000000E+00"/>
    <numFmt numFmtId="176" formatCode="0.0000000000000E+00"/>
    <numFmt numFmtId="177" formatCode="0.00000000000000E+00"/>
    <numFmt numFmtId="178" formatCode="0.000000000000000E+00"/>
    <numFmt numFmtId="179" formatCode="0.0000000000000000E+00"/>
    <numFmt numFmtId="180" formatCode="0.00000000000000000E+00"/>
    <numFmt numFmtId="181" formatCode="0.000000000000000000E+00"/>
    <numFmt numFmtId="182" formatCode="0.0000000000000000000E+00"/>
    <numFmt numFmtId="183" formatCode="0.00000000000000000000E+00"/>
  </numFmts>
  <fonts count="58">
    <font>
      <b/>
      <sz val="12"/>
      <name val="ProseAntique"/>
      <family val="4"/>
    </font>
    <font>
      <sz val="10"/>
      <name val="Arial"/>
      <family val="0"/>
    </font>
    <font>
      <sz val="10"/>
      <name val="ProseAntique"/>
      <family val="4"/>
    </font>
    <font>
      <b/>
      <sz val="12"/>
      <name val="Technical"/>
      <family val="4"/>
    </font>
    <font>
      <sz val="8"/>
      <name val="Technical"/>
      <family val="4"/>
    </font>
    <font>
      <sz val="10"/>
      <name val="Technical"/>
      <family val="4"/>
    </font>
    <font>
      <sz val="12"/>
      <name val="Technical"/>
      <family val="4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echnical"/>
      <family val="4"/>
    </font>
    <font>
      <b/>
      <sz val="12"/>
      <color indexed="8"/>
      <name val="ProseAntique"/>
      <family val="4"/>
    </font>
    <font>
      <sz val="12"/>
      <name val="ProseAntique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ProseAntique"/>
      <family val="0"/>
    </font>
    <font>
      <i/>
      <sz val="8"/>
      <name val="Arial"/>
      <family val="2"/>
    </font>
    <font>
      <i/>
      <sz val="8"/>
      <name val="Technical"/>
      <family val="4"/>
    </font>
    <font>
      <b/>
      <sz val="10"/>
      <name val="ProseAntique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echnical"/>
      <family val="0"/>
    </font>
    <font>
      <sz val="12"/>
      <name val="Arial"/>
      <family val="2"/>
    </font>
    <font>
      <sz val="8"/>
      <name val="Arial Narrow"/>
      <family val="2"/>
    </font>
    <font>
      <b/>
      <sz val="48"/>
      <color indexed="10"/>
      <name val="Arial"/>
      <family val="2"/>
    </font>
    <font>
      <i/>
      <sz val="12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Narrow"/>
      <family val="2"/>
    </font>
    <font>
      <b/>
      <sz val="16"/>
      <name val="Arial"/>
      <family val="2"/>
    </font>
    <font>
      <b/>
      <sz val="8"/>
      <name val="ProseAntique"/>
      <family val="4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ProseAntique"/>
      <family val="4"/>
    </font>
    <font>
      <sz val="9"/>
      <name val="Arial Narrow"/>
      <family val="2"/>
    </font>
    <font>
      <sz val="12"/>
      <name val="Arial Narrow"/>
      <family val="2"/>
    </font>
    <font>
      <sz val="9"/>
      <color indexed="20"/>
      <name val="Arial Narrow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61"/>
      <name val="Arial"/>
      <family val="2"/>
    </font>
    <font>
      <i/>
      <sz val="9"/>
      <color indexed="61"/>
      <name val="Arial"/>
      <family val="2"/>
    </font>
    <font>
      <sz val="9"/>
      <color indexed="61"/>
      <name val="Arial"/>
      <family val="2"/>
    </font>
    <font>
      <vertAlign val="superscript"/>
      <sz val="10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Technical"/>
      <family val="4"/>
    </font>
    <font>
      <sz val="11"/>
      <name val="Arial Narrow"/>
      <family val="2"/>
    </font>
    <font>
      <b/>
      <sz val="10"/>
      <color indexed="20"/>
      <name val="Arial"/>
      <family val="2"/>
    </font>
    <font>
      <b/>
      <u val="single"/>
      <sz val="9"/>
      <color indexed="12"/>
      <name val="ProseAntique"/>
      <family val="4"/>
    </font>
    <font>
      <b/>
      <u val="single"/>
      <sz val="9"/>
      <color indexed="36"/>
      <name val="ProseAntique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9" fontId="6" fillId="0" borderId="0" xfId="2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24" fillId="0" borderId="2" xfId="0" applyFont="1" applyFill="1" applyBorder="1" applyAlignment="1">
      <alignment horizontal="right"/>
    </xf>
    <xf numFmtId="0" fontId="24" fillId="0" borderId="0" xfId="0" applyFont="1" applyFill="1" applyBorder="1" applyAlignment="1" quotePrefix="1">
      <alignment vertical="center"/>
    </xf>
    <xf numFmtId="0" fontId="3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9" fontId="6" fillId="0" borderId="0" xfId="2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left" vertical="top" wrapText="1"/>
    </xf>
    <xf numFmtId="0" fontId="38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" fontId="20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 quotePrefix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9" fontId="9" fillId="0" borderId="0" xfId="20" applyFont="1" applyFill="1" applyAlignment="1">
      <alignment horizontal="center" vertical="top" wrapText="1"/>
    </xf>
    <xf numFmtId="0" fontId="35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2" xfId="20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24" fillId="0" borderId="9" xfId="0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4" fillId="0" borderId="0" xfId="0" applyFont="1" applyFill="1" applyBorder="1" applyAlignment="1" quotePrefix="1">
      <alignment horizontal="left" vertical="center"/>
    </xf>
    <xf numFmtId="0" fontId="28" fillId="0" borderId="0" xfId="0" applyFont="1" applyFill="1" applyBorder="1" applyAlignment="1" quotePrefix="1">
      <alignment horizontal="left" vertical="center"/>
    </xf>
    <xf numFmtId="0" fontId="52" fillId="0" borderId="0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2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9" fillId="0" borderId="3" xfId="0" applyFont="1" applyFill="1" applyBorder="1" applyAlignment="1">
      <alignment vertical="center"/>
    </xf>
    <xf numFmtId="0" fontId="45" fillId="0" borderId="0" xfId="0" applyFont="1" applyFill="1" applyBorder="1" applyAlignment="1" quotePrefix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9" fontId="9" fillId="0" borderId="0" xfId="20" applyFont="1" applyFill="1" applyBorder="1" applyAlignment="1">
      <alignment horizontal="center" vertical="top" wrapText="1"/>
    </xf>
    <xf numFmtId="0" fontId="9" fillId="0" borderId="5" xfId="0" applyFont="1" applyFill="1" applyBorder="1" applyAlignment="1" quotePrefix="1">
      <alignment horizontal="left" vertical="center"/>
    </xf>
    <xf numFmtId="0" fontId="27" fillId="0" borderId="4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6" fillId="0" borderId="2" xfId="0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1" fontId="8" fillId="0" borderId="9" xfId="0" applyNumberFormat="1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36" fillId="0" borderId="3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left"/>
    </xf>
    <xf numFmtId="0" fontId="36" fillId="5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/>
    </xf>
    <xf numFmtId="0" fontId="32" fillId="0" borderId="3" xfId="0" applyFont="1" applyFill="1" applyBorder="1" applyAlignment="1" quotePrefix="1">
      <alignment vertical="center"/>
    </xf>
    <xf numFmtId="0" fontId="8" fillId="0" borderId="3" xfId="0" applyFont="1" applyFill="1" applyBorder="1" applyAlignment="1" quotePrefix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 quotePrefix="1">
      <alignment horizontal="right" vertical="center"/>
    </xf>
    <xf numFmtId="0" fontId="23" fillId="5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5E69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4E8B0"/>
      <rgbColor rgb="00CAC69C"/>
      <rgbColor rgb="00FFFFCC"/>
      <rgbColor rgb="00CCFFFF"/>
      <rgbColor rgb="00660066"/>
      <rgbColor rgb="00FF8080"/>
      <rgbColor rgb="000066CC"/>
      <rgbColor rgb="00CCCCFF"/>
      <rgbColor rgb="0063891F"/>
      <rgbColor rgb="000066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A1C53B"/>
      <rgbColor rgb="00C1BA8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5DBC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27</xdr:row>
      <xdr:rowOff>114300</xdr:rowOff>
    </xdr:from>
    <xdr:to>
      <xdr:col>25</xdr:col>
      <xdr:colOff>228600</xdr:colOff>
      <xdr:row>27</xdr:row>
      <xdr:rowOff>114300</xdr:rowOff>
    </xdr:to>
    <xdr:sp>
      <xdr:nvSpPr>
        <xdr:cNvPr id="1" name="Line 15"/>
        <xdr:cNvSpPr>
          <a:spLocks/>
        </xdr:cNvSpPr>
      </xdr:nvSpPr>
      <xdr:spPr>
        <a:xfrm>
          <a:off x="6610350" y="5981700"/>
          <a:ext cx="53244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114300</xdr:rowOff>
    </xdr:from>
    <xdr:to>
      <xdr:col>25</xdr:col>
      <xdr:colOff>228600</xdr:colOff>
      <xdr:row>23</xdr:row>
      <xdr:rowOff>114300</xdr:rowOff>
    </xdr:to>
    <xdr:sp>
      <xdr:nvSpPr>
        <xdr:cNvPr id="2" name="Line 16"/>
        <xdr:cNvSpPr>
          <a:spLocks/>
        </xdr:cNvSpPr>
      </xdr:nvSpPr>
      <xdr:spPr>
        <a:xfrm flipV="1">
          <a:off x="6629400" y="5029200"/>
          <a:ext cx="53054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266700</xdr:colOff>
      <xdr:row>44</xdr:row>
      <xdr:rowOff>142875</xdr:rowOff>
    </xdr:from>
    <xdr:to>
      <xdr:col>12</xdr:col>
      <xdr:colOff>85725</xdr:colOff>
      <xdr:row>44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266700" y="10058400"/>
          <a:ext cx="5429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66675</xdr:colOff>
      <xdr:row>20</xdr:row>
      <xdr:rowOff>219075</xdr:rowOff>
    </xdr:to>
    <xdr:sp>
      <xdr:nvSpPr>
        <xdr:cNvPr id="4" name="Rectangle 32"/>
        <xdr:cNvSpPr>
          <a:spLocks/>
        </xdr:cNvSpPr>
      </xdr:nvSpPr>
      <xdr:spPr>
        <a:xfrm>
          <a:off x="10782300" y="4200525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190500</xdr:rowOff>
    </xdr:from>
    <xdr:to>
      <xdr:col>23</xdr:col>
      <xdr:colOff>85725</xdr:colOff>
      <xdr:row>24</xdr:row>
      <xdr:rowOff>228600</xdr:rowOff>
    </xdr:to>
    <xdr:sp>
      <xdr:nvSpPr>
        <xdr:cNvPr id="5" name="Rectangle 33"/>
        <xdr:cNvSpPr>
          <a:spLocks/>
        </xdr:cNvSpPr>
      </xdr:nvSpPr>
      <xdr:spPr>
        <a:xfrm>
          <a:off x="10782300" y="5105400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66675</xdr:colOff>
      <xdr:row>29</xdr:row>
      <xdr:rowOff>9525</xdr:rowOff>
    </xdr:to>
    <xdr:sp>
      <xdr:nvSpPr>
        <xdr:cNvPr id="6" name="Rectangle 34"/>
        <xdr:cNvSpPr>
          <a:spLocks/>
        </xdr:cNvSpPr>
      </xdr:nvSpPr>
      <xdr:spPr>
        <a:xfrm>
          <a:off x="10772775" y="61055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19</xdr:col>
      <xdr:colOff>209550</xdr:colOff>
      <xdr:row>15</xdr:row>
      <xdr:rowOff>114300</xdr:rowOff>
    </xdr:from>
    <xdr:to>
      <xdr:col>25</xdr:col>
      <xdr:colOff>209550</xdr:colOff>
      <xdr:row>15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9086850" y="3124200"/>
          <a:ext cx="28289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123825</xdr:colOff>
      <xdr:row>31</xdr:row>
      <xdr:rowOff>104775</xdr:rowOff>
    </xdr:from>
    <xdr:to>
      <xdr:col>25</xdr:col>
      <xdr:colOff>247650</xdr:colOff>
      <xdr:row>31</xdr:row>
      <xdr:rowOff>104775</xdr:rowOff>
    </xdr:to>
    <xdr:sp>
      <xdr:nvSpPr>
        <xdr:cNvPr id="8" name="Line 68"/>
        <xdr:cNvSpPr>
          <a:spLocks/>
        </xdr:cNvSpPr>
      </xdr:nvSpPr>
      <xdr:spPr>
        <a:xfrm>
          <a:off x="6667500" y="6924675"/>
          <a:ext cx="52863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200025</xdr:rowOff>
    </xdr:from>
    <xdr:to>
      <xdr:col>13</xdr:col>
      <xdr:colOff>0</xdr:colOff>
      <xdr:row>57</xdr:row>
      <xdr:rowOff>200025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8575" y="12973050"/>
          <a:ext cx="604837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4</xdr:col>
      <xdr:colOff>0</xdr:colOff>
      <xdr:row>8</xdr:row>
      <xdr:rowOff>171450</xdr:rowOff>
    </xdr:to>
    <xdr:sp>
      <xdr:nvSpPr>
        <xdr:cNvPr id="10" name="TextBox 74"/>
        <xdr:cNvSpPr txBox="1">
          <a:spLocks noChangeArrowheads="1"/>
        </xdr:cNvSpPr>
      </xdr:nvSpPr>
      <xdr:spPr>
        <a:xfrm>
          <a:off x="0" y="1276350"/>
          <a:ext cx="18669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200025</xdr:rowOff>
    </xdr:from>
    <xdr:to>
      <xdr:col>13</xdr:col>
      <xdr:colOff>19050</xdr:colOff>
      <xdr:row>18</xdr:row>
      <xdr:rowOff>200025</xdr:rowOff>
    </xdr:to>
    <xdr:sp>
      <xdr:nvSpPr>
        <xdr:cNvPr id="11" name="TextBox 75"/>
        <xdr:cNvSpPr txBox="1">
          <a:spLocks noChangeArrowheads="1"/>
        </xdr:cNvSpPr>
      </xdr:nvSpPr>
      <xdr:spPr>
        <a:xfrm>
          <a:off x="0" y="3686175"/>
          <a:ext cx="60960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0</xdr:colOff>
      <xdr:row>35</xdr:row>
      <xdr:rowOff>180975</xdr:rowOff>
    </xdr:from>
    <xdr:to>
      <xdr:col>25</xdr:col>
      <xdr:colOff>438150</xdr:colOff>
      <xdr:row>36</xdr:row>
      <xdr:rowOff>200025</xdr:rowOff>
    </xdr:to>
    <xdr:sp>
      <xdr:nvSpPr>
        <xdr:cNvPr id="12" name="TextBox 76"/>
        <xdr:cNvSpPr txBox="1">
          <a:spLocks noChangeArrowheads="1"/>
        </xdr:cNvSpPr>
      </xdr:nvSpPr>
      <xdr:spPr>
        <a:xfrm>
          <a:off x="6543675" y="7953375"/>
          <a:ext cx="56007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0</xdr:colOff>
      <xdr:row>13</xdr:row>
      <xdr:rowOff>161925</xdr:rowOff>
    </xdr:from>
    <xdr:to>
      <xdr:col>12</xdr:col>
      <xdr:colOff>457200</xdr:colOff>
      <xdr:row>14</xdr:row>
      <xdr:rowOff>180975</xdr:rowOff>
    </xdr:to>
    <xdr:sp>
      <xdr:nvSpPr>
        <xdr:cNvPr id="13" name="TextBox 77"/>
        <xdr:cNvSpPr txBox="1">
          <a:spLocks noChangeArrowheads="1"/>
        </xdr:cNvSpPr>
      </xdr:nvSpPr>
      <xdr:spPr>
        <a:xfrm>
          <a:off x="2333625" y="2695575"/>
          <a:ext cx="37338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9525</xdr:colOff>
      <xdr:row>7</xdr:row>
      <xdr:rowOff>161925</xdr:rowOff>
    </xdr:from>
    <xdr:to>
      <xdr:col>11</xdr:col>
      <xdr:colOff>9525</xdr:colOff>
      <xdr:row>8</xdr:row>
      <xdr:rowOff>190500</xdr:rowOff>
    </xdr:to>
    <xdr:sp>
      <xdr:nvSpPr>
        <xdr:cNvPr id="14" name="TextBox 78"/>
        <xdr:cNvSpPr txBox="1">
          <a:spLocks noChangeArrowheads="1"/>
        </xdr:cNvSpPr>
      </xdr:nvSpPr>
      <xdr:spPr>
        <a:xfrm>
          <a:off x="2343150" y="1276350"/>
          <a:ext cx="280987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9525</xdr:colOff>
      <xdr:row>17</xdr:row>
      <xdr:rowOff>190500</xdr:rowOff>
    </xdr:from>
    <xdr:to>
      <xdr:col>26</xdr:col>
      <xdr:colOff>9525</xdr:colOff>
      <xdr:row>18</xdr:row>
      <xdr:rowOff>200025</xdr:rowOff>
    </xdr:to>
    <xdr:sp>
      <xdr:nvSpPr>
        <xdr:cNvPr id="15" name="TextBox 79"/>
        <xdr:cNvSpPr txBox="1">
          <a:spLocks noChangeArrowheads="1"/>
        </xdr:cNvSpPr>
      </xdr:nvSpPr>
      <xdr:spPr>
        <a:xfrm>
          <a:off x="6553200" y="3676650"/>
          <a:ext cx="5610225" cy="2476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14</xdr:col>
      <xdr:colOff>0</xdr:colOff>
      <xdr:row>40</xdr:row>
      <xdr:rowOff>180975</xdr:rowOff>
    </xdr:from>
    <xdr:to>
      <xdr:col>25</xdr:col>
      <xdr:colOff>438150</xdr:colOff>
      <xdr:row>41</xdr:row>
      <xdr:rowOff>200025</xdr:rowOff>
    </xdr:to>
    <xdr:sp>
      <xdr:nvSpPr>
        <xdr:cNvPr id="16" name="TextBox 80"/>
        <xdr:cNvSpPr txBox="1">
          <a:spLocks noChangeArrowheads="1"/>
        </xdr:cNvSpPr>
      </xdr:nvSpPr>
      <xdr:spPr>
        <a:xfrm>
          <a:off x="6543675" y="9144000"/>
          <a:ext cx="56007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13</xdr:col>
      <xdr:colOff>457200</xdr:colOff>
      <xdr:row>53</xdr:row>
      <xdr:rowOff>180975</xdr:rowOff>
    </xdr:from>
    <xdr:to>
      <xdr:col>20</xdr:col>
      <xdr:colOff>19050</xdr:colOff>
      <xdr:row>54</xdr:row>
      <xdr:rowOff>209550</xdr:rowOff>
    </xdr:to>
    <xdr:sp>
      <xdr:nvSpPr>
        <xdr:cNvPr id="17" name="TextBox 81"/>
        <xdr:cNvSpPr txBox="1">
          <a:spLocks noChangeArrowheads="1"/>
        </xdr:cNvSpPr>
      </xdr:nvSpPr>
      <xdr:spPr>
        <a:xfrm>
          <a:off x="6534150" y="12239625"/>
          <a:ext cx="2828925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Special attacks
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26</xdr:col>
      <xdr:colOff>9525</xdr:colOff>
      <xdr:row>8</xdr:row>
      <xdr:rowOff>200025</xdr:rowOff>
    </xdr:to>
    <xdr:sp>
      <xdr:nvSpPr>
        <xdr:cNvPr id="18" name="TextBox 82"/>
        <xdr:cNvSpPr txBox="1">
          <a:spLocks noChangeArrowheads="1"/>
        </xdr:cNvSpPr>
      </xdr:nvSpPr>
      <xdr:spPr>
        <a:xfrm>
          <a:off x="8877300" y="1257300"/>
          <a:ext cx="3286125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AC</a:t>
          </a:r>
        </a:p>
      </xdr:txBody>
    </xdr:sp>
    <xdr:clientData/>
  </xdr:twoCellAnchor>
  <xdr:twoCellAnchor>
    <xdr:from>
      <xdr:col>12</xdr:col>
      <xdr:colOff>9525</xdr:colOff>
      <xdr:row>7</xdr:row>
      <xdr:rowOff>161925</xdr:rowOff>
    </xdr:from>
    <xdr:to>
      <xdr:col>18</xdr:col>
      <xdr:colOff>9525</xdr:colOff>
      <xdr:row>8</xdr:row>
      <xdr:rowOff>200025</xdr:rowOff>
    </xdr:to>
    <xdr:sp>
      <xdr:nvSpPr>
        <xdr:cNvPr id="19" name="TextBox 83"/>
        <xdr:cNvSpPr txBox="1">
          <a:spLocks noChangeArrowheads="1"/>
        </xdr:cNvSpPr>
      </xdr:nvSpPr>
      <xdr:spPr>
        <a:xfrm>
          <a:off x="5619750" y="1276350"/>
          <a:ext cx="2800350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23</xdr:col>
      <xdr:colOff>28575</xdr:colOff>
      <xdr:row>32</xdr:row>
      <xdr:rowOff>0</xdr:rowOff>
    </xdr:from>
    <xdr:to>
      <xdr:col>23</xdr:col>
      <xdr:colOff>95250</xdr:colOff>
      <xdr:row>33</xdr:row>
      <xdr:rowOff>47625</xdr:rowOff>
    </xdr:to>
    <xdr:sp>
      <xdr:nvSpPr>
        <xdr:cNvPr id="20" name="Rectangle 84"/>
        <xdr:cNvSpPr>
          <a:spLocks/>
        </xdr:cNvSpPr>
      </xdr:nvSpPr>
      <xdr:spPr>
        <a:xfrm>
          <a:off x="10801350" y="70580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200025</xdr:rowOff>
    </xdr:from>
    <xdr:to>
      <xdr:col>23</xdr:col>
      <xdr:colOff>66675</xdr:colOff>
      <xdr:row>33</xdr:row>
      <xdr:rowOff>9525</xdr:rowOff>
    </xdr:to>
    <xdr:sp>
      <xdr:nvSpPr>
        <xdr:cNvPr id="21" name="Rectangle 96"/>
        <xdr:cNvSpPr>
          <a:spLocks/>
        </xdr:cNvSpPr>
      </xdr:nvSpPr>
      <xdr:spPr>
        <a:xfrm>
          <a:off x="10772775" y="7019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142875</xdr:rowOff>
    </xdr:from>
    <xdr:to>
      <xdr:col>7</xdr:col>
      <xdr:colOff>333375</xdr:colOff>
      <xdr:row>27</xdr:row>
      <xdr:rowOff>142875</xdr:rowOff>
    </xdr:to>
    <xdr:sp>
      <xdr:nvSpPr>
        <xdr:cNvPr id="22" name="Line 108"/>
        <xdr:cNvSpPr>
          <a:spLocks/>
        </xdr:cNvSpPr>
      </xdr:nvSpPr>
      <xdr:spPr>
        <a:xfrm>
          <a:off x="3438525" y="6010275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27</xdr:col>
      <xdr:colOff>428625</xdr:colOff>
      <xdr:row>35</xdr:row>
      <xdr:rowOff>114300</xdr:rowOff>
    </xdr:from>
    <xdr:to>
      <xdr:col>30</xdr:col>
      <xdr:colOff>257175</xdr:colOff>
      <xdr:row>35</xdr:row>
      <xdr:rowOff>114300</xdr:rowOff>
    </xdr:to>
    <xdr:sp>
      <xdr:nvSpPr>
        <xdr:cNvPr id="23" name="Line 109"/>
        <xdr:cNvSpPr>
          <a:spLocks/>
        </xdr:cNvSpPr>
      </xdr:nvSpPr>
      <xdr:spPr>
        <a:xfrm>
          <a:off x="12887325" y="7886700"/>
          <a:ext cx="2352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30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16868775" cy="238125"/>
        </a:xfrm>
        <a:prstGeom prst="rect">
          <a:avLst/>
        </a:prstGeom>
        <a:solidFill>
          <a:srgbClr val="D5E69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Special moves and acts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0"/>
  <sheetViews>
    <sheetView tabSelected="1" zoomScale="75" zoomScaleNormal="75" workbookViewId="0" topLeftCell="A1">
      <selection activeCell="B68" sqref="B68"/>
    </sheetView>
  </sheetViews>
  <sheetFormatPr defaultColWidth="8.796875" defaultRowHeight="18" customHeight="1"/>
  <cols>
    <col min="1" max="9" width="4.8984375" style="9" customWidth="1"/>
    <col min="10" max="10" width="5" style="9" customWidth="1"/>
    <col min="11" max="22" width="4.8984375" style="9" customWidth="1"/>
    <col min="23" max="23" width="5.19921875" style="9" customWidth="1"/>
    <col min="24" max="25" width="4.8984375" style="9" customWidth="1"/>
    <col min="26" max="26" width="4.69921875" style="9" customWidth="1"/>
    <col min="27" max="27" width="3.19921875" style="9" customWidth="1"/>
    <col min="28" max="28" width="8.796875" style="9" customWidth="1"/>
    <col min="29" max="29" width="9.8984375" style="9" customWidth="1"/>
    <col min="30" max="30" width="7.796875" style="9" customWidth="1"/>
    <col min="31" max="31" width="13.296875" style="9" customWidth="1"/>
    <col min="32" max="32" width="9.19921875" style="9" customWidth="1"/>
    <col min="33" max="33" width="10.796875" style="9" customWidth="1"/>
    <col min="34" max="16384" width="8.796875" style="9" customWidth="1"/>
  </cols>
  <sheetData>
    <row r="1" spans="1:27" ht="18" customHeight="1">
      <c r="A1" s="302" t="s">
        <v>218</v>
      </c>
      <c r="B1" s="302"/>
      <c r="C1" s="302"/>
      <c r="D1" s="302"/>
      <c r="E1" s="302"/>
      <c r="F1" s="302"/>
      <c r="G1" s="302"/>
      <c r="H1" s="303"/>
      <c r="I1" s="303"/>
      <c r="J1" s="303"/>
      <c r="K1" s="303"/>
      <c r="L1" s="303"/>
      <c r="M1" s="303"/>
      <c r="N1" s="303" t="s">
        <v>202</v>
      </c>
      <c r="O1" s="303"/>
      <c r="P1" s="303"/>
      <c r="Q1" s="303"/>
      <c r="R1" s="303"/>
      <c r="S1" s="303"/>
      <c r="T1" s="303"/>
      <c r="U1" s="303"/>
      <c r="V1" s="303"/>
      <c r="W1" s="18"/>
      <c r="X1" s="18"/>
      <c r="Y1" s="18"/>
      <c r="Z1" s="18"/>
      <c r="AA1" s="18"/>
    </row>
    <row r="2" spans="1:28" ht="6.75" customHeight="1">
      <c r="A2" s="18"/>
      <c r="B2" s="18"/>
      <c r="C2" s="18"/>
      <c r="D2" s="18"/>
      <c r="E2" s="18"/>
      <c r="F2" s="18"/>
      <c r="T2" s="18"/>
      <c r="U2" s="18"/>
      <c r="V2" s="18"/>
      <c r="W2" s="18"/>
      <c r="X2" s="18"/>
      <c r="Y2" s="18"/>
      <c r="Z2" s="18"/>
      <c r="AB2" s="18"/>
    </row>
    <row r="3" spans="1:36" ht="18" customHeight="1">
      <c r="A3" s="52" t="s">
        <v>217</v>
      </c>
      <c r="B3" s="13"/>
      <c r="C3" s="140" t="s">
        <v>195</v>
      </c>
      <c r="D3" s="13"/>
      <c r="E3" s="13" t="s">
        <v>199</v>
      </c>
      <c r="F3" s="13"/>
      <c r="G3" s="14"/>
      <c r="H3" s="1"/>
      <c r="I3" s="55" t="s">
        <v>173</v>
      </c>
      <c r="J3" s="20"/>
      <c r="K3" s="339" t="s">
        <v>0</v>
      </c>
      <c r="L3" s="340"/>
      <c r="M3" s="1"/>
      <c r="N3" s="52" t="s">
        <v>75</v>
      </c>
      <c r="O3" s="345">
        <f>975+720+1020</f>
        <v>2715</v>
      </c>
      <c r="P3" s="346"/>
      <c r="Q3" s="13"/>
      <c r="R3" s="148" t="s">
        <v>76</v>
      </c>
      <c r="S3" s="13"/>
      <c r="T3" s="13"/>
      <c r="U3" s="347">
        <v>6000</v>
      </c>
      <c r="V3" s="348"/>
      <c r="W3" s="22"/>
      <c r="X3" s="22"/>
      <c r="Y3" s="22"/>
      <c r="Z3" s="22"/>
      <c r="AA3" s="1"/>
      <c r="AB3" s="65"/>
      <c r="AC3" s="338"/>
      <c r="AD3" s="338"/>
      <c r="AE3" s="1"/>
      <c r="AF3" s="65"/>
      <c r="AG3" s="1"/>
      <c r="AH3" s="1"/>
      <c r="AI3" s="337"/>
      <c r="AJ3" s="338"/>
    </row>
    <row r="4" spans="1:36" ht="4.5" customHeight="1">
      <c r="A4" s="1"/>
      <c r="B4" s="1"/>
      <c r="C4" s="1"/>
      <c r="D4" s="1"/>
      <c r="E4" s="1"/>
      <c r="F4" s="1"/>
      <c r="G4" s="1"/>
      <c r="H4" s="1"/>
      <c r="I4" s="15"/>
      <c r="J4" s="1"/>
      <c r="K4" s="1"/>
      <c r="L4" s="2"/>
      <c r="M4" s="1"/>
      <c r="S4" s="18"/>
      <c r="T4" s="22"/>
      <c r="U4" s="22"/>
      <c r="V4" s="22"/>
      <c r="W4" s="1"/>
      <c r="X4" s="1"/>
      <c r="Y4" s="1"/>
      <c r="Z4" s="1"/>
      <c r="AB4" s="1"/>
      <c r="AC4" s="1"/>
      <c r="AD4" s="1"/>
      <c r="AE4" s="1"/>
      <c r="AF4" s="1"/>
      <c r="AG4" s="22"/>
      <c r="AH4" s="22"/>
      <c r="AI4" s="22"/>
      <c r="AJ4" s="22"/>
    </row>
    <row r="5" spans="1:36" ht="18" customHeight="1">
      <c r="A5" s="52" t="s">
        <v>171</v>
      </c>
      <c r="B5" s="38"/>
      <c r="C5" s="139" t="s">
        <v>177</v>
      </c>
      <c r="D5" s="38"/>
      <c r="E5" s="38"/>
      <c r="F5" s="38"/>
      <c r="G5" s="56"/>
      <c r="H5" s="22"/>
      <c r="I5" s="153" t="s">
        <v>188</v>
      </c>
      <c r="J5" s="1"/>
      <c r="K5" s="341">
        <v>3</v>
      </c>
      <c r="L5" s="342"/>
      <c r="M5" s="135"/>
      <c r="N5" s="52" t="s">
        <v>172</v>
      </c>
      <c r="O5" s="13"/>
      <c r="P5" s="13"/>
      <c r="Q5" s="13"/>
      <c r="R5" s="147">
        <f>+Class1_lvl+Class2_lvl</f>
        <v>3</v>
      </c>
      <c r="S5" s="13"/>
      <c r="T5" s="38"/>
      <c r="U5" s="13"/>
      <c r="V5" s="14"/>
      <c r="W5" s="22"/>
      <c r="X5" s="22"/>
      <c r="Y5" s="22"/>
      <c r="Z5" s="22"/>
      <c r="AB5" s="65"/>
      <c r="AC5" s="1"/>
      <c r="AD5" s="1"/>
      <c r="AE5" s="1"/>
      <c r="AF5" s="48"/>
      <c r="AG5" s="1"/>
      <c r="AH5" s="22"/>
      <c r="AI5" s="1"/>
      <c r="AJ5" s="1"/>
    </row>
    <row r="6" spans="1:36" ht="4.5" customHeight="1">
      <c r="A6" s="22"/>
      <c r="B6" s="17"/>
      <c r="C6" s="22"/>
      <c r="D6" s="17"/>
      <c r="E6" s="17"/>
      <c r="F6" s="22"/>
      <c r="G6" s="22"/>
      <c r="H6" s="22"/>
      <c r="I6" s="51"/>
      <c r="J6" s="22"/>
      <c r="K6" s="22"/>
      <c r="L6" s="36"/>
      <c r="M6" s="22"/>
      <c r="N6" s="18"/>
      <c r="O6" s="18"/>
      <c r="P6" s="18"/>
      <c r="Q6" s="40"/>
      <c r="R6" s="40"/>
      <c r="S6" s="40"/>
      <c r="T6" s="22"/>
      <c r="U6" s="22"/>
      <c r="V6" s="22"/>
      <c r="W6" s="22"/>
      <c r="X6" s="22"/>
      <c r="Y6" s="22"/>
      <c r="Z6" s="22"/>
      <c r="AB6" s="22"/>
      <c r="AC6" s="141"/>
      <c r="AD6" s="22"/>
      <c r="AE6" s="48"/>
      <c r="AF6" s="48"/>
      <c r="AG6" s="48"/>
      <c r="AH6" s="22"/>
      <c r="AI6" s="22"/>
      <c r="AJ6" s="22"/>
    </row>
    <row r="7" spans="1:36" ht="18" customHeight="1">
      <c r="A7" s="52" t="s">
        <v>77</v>
      </c>
      <c r="B7" s="38"/>
      <c r="C7" s="330" t="s">
        <v>216</v>
      </c>
      <c r="D7" s="240"/>
      <c r="E7" s="240"/>
      <c r="F7" s="240"/>
      <c r="G7" s="151"/>
      <c r="H7" s="22"/>
      <c r="I7" s="149"/>
      <c r="J7" s="24"/>
      <c r="K7" s="343"/>
      <c r="L7" s="344"/>
      <c r="M7" s="22"/>
      <c r="N7" s="52" t="s">
        <v>163</v>
      </c>
      <c r="O7" s="38"/>
      <c r="P7" s="166"/>
      <c r="Q7" s="38"/>
      <c r="R7" s="50"/>
      <c r="S7" s="50"/>
      <c r="T7" s="50" t="s">
        <v>230</v>
      </c>
      <c r="U7" s="334" t="s">
        <v>231</v>
      </c>
      <c r="V7" s="47"/>
      <c r="W7" s="22"/>
      <c r="X7" s="22"/>
      <c r="Y7" s="22"/>
      <c r="Z7" s="22"/>
      <c r="AB7" s="65"/>
      <c r="AC7" s="1"/>
      <c r="AD7" s="164"/>
      <c r="AE7" s="22"/>
      <c r="AF7" s="165"/>
      <c r="AG7" s="1"/>
      <c r="AH7" s="165"/>
      <c r="AI7" s="165"/>
      <c r="AJ7" s="165"/>
    </row>
    <row r="8" spans="1:36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2"/>
      <c r="W8" s="22"/>
      <c r="X8" s="22"/>
      <c r="Y8" s="22"/>
      <c r="Z8" s="22"/>
      <c r="AB8" s="1"/>
      <c r="AC8" s="1"/>
      <c r="AD8" s="1"/>
      <c r="AE8" s="1"/>
      <c r="AF8" s="1"/>
      <c r="AG8" s="1"/>
      <c r="AH8" s="1"/>
      <c r="AI8" s="1"/>
      <c r="AJ8" s="1"/>
    </row>
    <row r="9" spans="1:26" ht="18.75" customHeight="1">
      <c r="A9" s="18"/>
      <c r="B9" s="18"/>
      <c r="C9" s="18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18"/>
      <c r="Q9" s="18"/>
      <c r="R9" s="18"/>
      <c r="S9" s="18"/>
      <c r="T9" s="18"/>
      <c r="U9" s="18"/>
      <c r="V9" s="22"/>
      <c r="W9" s="22"/>
      <c r="X9" s="22"/>
      <c r="Y9" s="22"/>
      <c r="Z9" s="22"/>
    </row>
    <row r="10" spans="1:26" ht="18.75" customHeight="1">
      <c r="A10" s="80" t="s">
        <v>2</v>
      </c>
      <c r="B10" s="81" t="s">
        <v>3</v>
      </c>
      <c r="C10" s="81" t="s">
        <v>5</v>
      </c>
      <c r="D10" s="82" t="s">
        <v>6</v>
      </c>
      <c r="E10" s="22"/>
      <c r="F10" s="41"/>
      <c r="G10" s="21"/>
      <c r="H10" s="83" t="s">
        <v>4</v>
      </c>
      <c r="I10" s="110" t="s">
        <v>164</v>
      </c>
      <c r="J10" s="81" t="s">
        <v>6</v>
      </c>
      <c r="K10" s="82" t="s">
        <v>17</v>
      </c>
      <c r="L10" s="18"/>
      <c r="M10" s="84" t="s">
        <v>16</v>
      </c>
      <c r="N10" s="28"/>
      <c r="O10" s="85" t="s">
        <v>4</v>
      </c>
      <c r="P10" s="81" t="s">
        <v>1</v>
      </c>
      <c r="Q10" s="81" t="s">
        <v>6</v>
      </c>
      <c r="R10" s="82" t="s">
        <v>17</v>
      </c>
      <c r="S10" s="18"/>
      <c r="T10" s="41"/>
      <c r="U10" s="21"/>
      <c r="V10" s="86" t="s">
        <v>18</v>
      </c>
      <c r="W10" s="81" t="s">
        <v>1</v>
      </c>
      <c r="X10" s="81" t="s">
        <v>6</v>
      </c>
      <c r="Y10" s="81" t="s">
        <v>161</v>
      </c>
      <c r="Z10" s="82" t="s">
        <v>162</v>
      </c>
    </row>
    <row r="11" spans="1:26" ht="18.75" customHeight="1">
      <c r="A11" s="53" t="s">
        <v>7</v>
      </c>
      <c r="B11" s="135">
        <v>14</v>
      </c>
      <c r="C11" s="59"/>
      <c r="D11" s="133">
        <f>IF(str&lt;10,ROUNDUP((str-10)/2,0),ROUNDDOWN((str-10)/2,0))</f>
        <v>2</v>
      </c>
      <c r="E11" s="22"/>
      <c r="F11" s="53" t="s">
        <v>222</v>
      </c>
      <c r="G11" s="22"/>
      <c r="H11" s="111">
        <f>I11+J11+K11</f>
        <v>5</v>
      </c>
      <c r="I11" s="59">
        <v>3</v>
      </c>
      <c r="J11" s="59">
        <f>strmod</f>
        <v>2</v>
      </c>
      <c r="K11" s="60"/>
      <c r="L11" s="18"/>
      <c r="M11" s="53" t="s">
        <v>13</v>
      </c>
      <c r="N11" s="22"/>
      <c r="O11" s="111">
        <f>P11+Q11+R11</f>
        <v>4</v>
      </c>
      <c r="P11" s="59">
        <v>1</v>
      </c>
      <c r="Q11" s="59">
        <f>dexmod</f>
        <v>2</v>
      </c>
      <c r="R11" s="60">
        <v>1</v>
      </c>
      <c r="S11" s="18"/>
      <c r="T11" s="53" t="s">
        <v>158</v>
      </c>
      <c r="U11" s="22"/>
      <c r="V11" s="310">
        <f>W11+X11+Y11+Z11</f>
        <v>17</v>
      </c>
      <c r="W11" s="59">
        <v>10</v>
      </c>
      <c r="X11" s="59">
        <f>IF(armortype1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2</v>
      </c>
      <c r="Y11" s="59">
        <v>0</v>
      </c>
      <c r="Z11" s="60">
        <f>+armor1ac+armor2ac</f>
        <v>5</v>
      </c>
    </row>
    <row r="12" spans="1:26" ht="18.75" customHeight="1">
      <c r="A12" s="53" t="s">
        <v>8</v>
      </c>
      <c r="B12" s="135">
        <v>14</v>
      </c>
      <c r="C12" s="59"/>
      <c r="D12" s="133">
        <f>IF(dex&lt;10,ROUNDUP((dex-10)/2,0),ROUNDDOWN((dex-10)/2,0))</f>
        <v>2</v>
      </c>
      <c r="E12" s="18"/>
      <c r="F12" s="53" t="s">
        <v>22</v>
      </c>
      <c r="G12" s="22"/>
      <c r="H12" s="111">
        <f>I12+J12+K12</f>
        <v>5</v>
      </c>
      <c r="I12" s="59">
        <v>3</v>
      </c>
      <c r="J12" s="59">
        <f>dexmod</f>
        <v>2</v>
      </c>
      <c r="K12" s="60"/>
      <c r="L12" s="18"/>
      <c r="M12" s="53" t="s">
        <v>14</v>
      </c>
      <c r="N12" s="22"/>
      <c r="O12" s="111">
        <f>P12+Q12+R12</f>
        <v>4</v>
      </c>
      <c r="P12" s="59">
        <v>3</v>
      </c>
      <c r="Q12" s="59">
        <f>conmod</f>
        <v>0</v>
      </c>
      <c r="R12" s="60">
        <v>1</v>
      </c>
      <c r="S12" s="18"/>
      <c r="T12" s="132" t="s">
        <v>159</v>
      </c>
      <c r="U12" s="169"/>
      <c r="V12" s="111">
        <f>SUM(W12:Z12)</f>
        <v>15</v>
      </c>
      <c r="W12" s="59">
        <f>W11</f>
        <v>10</v>
      </c>
      <c r="X12" s="87"/>
      <c r="Y12" s="59">
        <v>0</v>
      </c>
      <c r="Z12" s="60">
        <f>Z11</f>
        <v>5</v>
      </c>
    </row>
    <row r="13" spans="1:32" ht="18.75" customHeight="1">
      <c r="A13" s="53" t="s">
        <v>9</v>
      </c>
      <c r="B13" s="135">
        <v>10</v>
      </c>
      <c r="C13" s="59"/>
      <c r="D13" s="133">
        <f>IF(con&lt;10,ROUNDUP((con-10)/2,0),ROUNDDOWN((con-10)/2,0))</f>
        <v>0</v>
      </c>
      <c r="E13" s="22"/>
      <c r="F13" s="16" t="s">
        <v>219</v>
      </c>
      <c r="G13" s="24"/>
      <c r="H13" s="112">
        <f>I13+J13+K13</f>
        <v>5</v>
      </c>
      <c r="I13" s="137">
        <v>3</v>
      </c>
      <c r="J13" s="137">
        <f>J11</f>
        <v>2</v>
      </c>
      <c r="K13" s="138"/>
      <c r="L13" s="18"/>
      <c r="M13" s="54" t="s">
        <v>15</v>
      </c>
      <c r="N13" s="24"/>
      <c r="O13" s="112">
        <f>P13+Q13+R13</f>
        <v>1</v>
      </c>
      <c r="P13" s="137">
        <v>1</v>
      </c>
      <c r="Q13" s="137">
        <f>wismod</f>
        <v>-1</v>
      </c>
      <c r="R13" s="138">
        <v>1</v>
      </c>
      <c r="S13" s="18"/>
      <c r="T13" s="53" t="s">
        <v>160</v>
      </c>
      <c r="U13" s="22"/>
      <c r="V13" s="111">
        <f>SUM(W13:Z13)</f>
        <v>12</v>
      </c>
      <c r="W13" s="59">
        <f>W11</f>
        <v>10</v>
      </c>
      <c r="X13" s="59">
        <f>X11</f>
        <v>2</v>
      </c>
      <c r="Y13" s="59">
        <v>0</v>
      </c>
      <c r="Z13" s="87"/>
      <c r="AC13" s="304" t="s">
        <v>62</v>
      </c>
      <c r="AD13" s="305" t="s">
        <v>46</v>
      </c>
      <c r="AE13" s="305" t="s">
        <v>70</v>
      </c>
      <c r="AF13" s="306" t="s">
        <v>47</v>
      </c>
    </row>
    <row r="14" spans="1:32" ht="18.75" customHeight="1">
      <c r="A14" s="53" t="s">
        <v>10</v>
      </c>
      <c r="B14" s="135">
        <v>14</v>
      </c>
      <c r="C14" s="59"/>
      <c r="D14" s="133">
        <f>IF(int&lt;10,ROUNDUP((int-10)/2,0),ROUNDDOWN((int-10)/2,0))</f>
        <v>2</v>
      </c>
      <c r="E14" s="18"/>
      <c r="F14" s="325"/>
      <c r="G14" s="22"/>
      <c r="H14" s="18"/>
      <c r="I14" s="18"/>
      <c r="J14" s="18"/>
      <c r="K14" s="18"/>
      <c r="L14" s="18"/>
      <c r="M14" s="21"/>
      <c r="N14" s="251"/>
      <c r="O14" s="252"/>
      <c r="P14" s="21"/>
      <c r="Q14" s="21"/>
      <c r="R14" s="21"/>
      <c r="S14" s="18"/>
      <c r="T14" s="15" t="s">
        <v>215</v>
      </c>
      <c r="V14" s="111">
        <f>SUM(W14:Z14)</f>
        <v>19</v>
      </c>
      <c r="W14" s="59">
        <f>W11</f>
        <v>10</v>
      </c>
      <c r="X14" s="253">
        <f>X11</f>
        <v>2</v>
      </c>
      <c r="Y14" s="253">
        <v>2</v>
      </c>
      <c r="Z14" s="256">
        <f>Z11</f>
        <v>5</v>
      </c>
      <c r="AC14" s="7">
        <v>8</v>
      </c>
      <c r="AD14" s="30">
        <v>26</v>
      </c>
      <c r="AE14" s="30">
        <v>53</v>
      </c>
      <c r="AF14" s="31">
        <v>80</v>
      </c>
    </row>
    <row r="15" spans="1:32" ht="18.75" customHeight="1">
      <c r="A15" s="53" t="s">
        <v>11</v>
      </c>
      <c r="B15" s="135">
        <v>8</v>
      </c>
      <c r="C15" s="59"/>
      <c r="D15" s="133">
        <f>IF(wis&lt;10,ROUNDUP((wis-10)/2,0),ROUNDDOWN((wis-10)/2,0))</f>
        <v>-1</v>
      </c>
      <c r="E15" s="18"/>
      <c r="G15" s="150"/>
      <c r="M15" s="1"/>
      <c r="R15" s="1"/>
      <c r="S15" s="18"/>
      <c r="T15" s="15" t="s">
        <v>191</v>
      </c>
      <c r="V15" s="111">
        <f>W15+X15+Y15+Z15</f>
        <v>21</v>
      </c>
      <c r="W15" s="59">
        <f>W11</f>
        <v>10</v>
      </c>
      <c r="X15" s="59">
        <f>X11</f>
        <v>2</v>
      </c>
      <c r="Y15" s="253">
        <v>4</v>
      </c>
      <c r="Z15" s="60">
        <f>Z11</f>
        <v>5</v>
      </c>
      <c r="AC15" s="7">
        <v>9</v>
      </c>
      <c r="AD15" s="30">
        <v>30</v>
      </c>
      <c r="AE15" s="30">
        <v>60</v>
      </c>
      <c r="AF15" s="31">
        <v>90</v>
      </c>
    </row>
    <row r="16" spans="1:32" ht="18.75" customHeight="1">
      <c r="A16" s="54" t="s">
        <v>12</v>
      </c>
      <c r="B16" s="207">
        <v>8</v>
      </c>
      <c r="C16" s="137"/>
      <c r="D16" s="134">
        <f>IF(cha&lt;10,ROUNDUP((cha-10)/2,0),ROUNDDOWN((cha-10)/2,0))</f>
        <v>-1</v>
      </c>
      <c r="E16" s="18"/>
      <c r="F16" s="55" t="s">
        <v>48</v>
      </c>
      <c r="G16" s="326">
        <f>10+conmod+10+6</f>
        <v>26</v>
      </c>
      <c r="H16" s="88"/>
      <c r="I16" s="88"/>
      <c r="J16" s="88"/>
      <c r="K16" s="173"/>
      <c r="L16" s="88"/>
      <c r="M16" s="88"/>
      <c r="N16" s="328"/>
      <c r="O16" s="329" t="s">
        <v>221</v>
      </c>
      <c r="P16" s="13"/>
      <c r="Q16" s="327">
        <v>2</v>
      </c>
      <c r="R16" s="14"/>
      <c r="S16" s="18"/>
      <c r="T16" s="250"/>
      <c r="U16" s="22"/>
      <c r="V16" s="231"/>
      <c r="W16" s="96"/>
      <c r="X16" s="22"/>
      <c r="Y16" s="22"/>
      <c r="Z16" s="36"/>
      <c r="AC16" s="7">
        <v>10</v>
      </c>
      <c r="AD16" s="30">
        <v>33</v>
      </c>
      <c r="AE16" s="30">
        <v>66</v>
      </c>
      <c r="AF16" s="31">
        <v>100</v>
      </c>
    </row>
    <row r="17" spans="1:32" ht="18.75" customHeight="1">
      <c r="A17" s="211"/>
      <c r="B17" s="212"/>
      <c r="C17" s="211"/>
      <c r="D17" s="331">
        <f>SUM(D11:D16)</f>
        <v>4</v>
      </c>
      <c r="E17" s="18"/>
      <c r="F17" s="54" t="s">
        <v>49</v>
      </c>
      <c r="G17" s="136">
        <f>+con+Chr_lvl</f>
        <v>13</v>
      </c>
      <c r="H17" s="90"/>
      <c r="I17" s="91"/>
      <c r="J17" s="91"/>
      <c r="K17" s="91"/>
      <c r="L17" s="91"/>
      <c r="M17" s="91"/>
      <c r="N17" s="51"/>
      <c r="O17" s="22"/>
      <c r="P17" s="22"/>
      <c r="Q17" s="22"/>
      <c r="R17" s="22"/>
      <c r="S17" s="18"/>
      <c r="T17" s="54" t="s">
        <v>19</v>
      </c>
      <c r="U17" s="24"/>
      <c r="V17" s="309">
        <f>W17+X17+Y17</f>
        <v>2</v>
      </c>
      <c r="W17" s="137">
        <f>dexmod</f>
        <v>2</v>
      </c>
      <c r="X17" s="137"/>
      <c r="Y17" s="137"/>
      <c r="Z17" s="138"/>
      <c r="AC17" s="7">
        <v>11</v>
      </c>
      <c r="AD17" s="30">
        <v>38</v>
      </c>
      <c r="AE17" s="30">
        <v>76</v>
      </c>
      <c r="AF17" s="31">
        <v>115</v>
      </c>
    </row>
    <row r="18" spans="1:32" ht="18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Q18" s="258" t="s">
        <v>213</v>
      </c>
      <c r="W18" s="257" t="s">
        <v>214</v>
      </c>
      <c r="AC18" s="7">
        <v>12</v>
      </c>
      <c r="AD18" s="30">
        <v>43</v>
      </c>
      <c r="AE18" s="30">
        <v>86</v>
      </c>
      <c r="AF18" s="31">
        <v>130</v>
      </c>
    </row>
    <row r="19" spans="29:32" ht="18.75" customHeight="1">
      <c r="AC19" s="7">
        <v>13</v>
      </c>
      <c r="AD19" s="30">
        <v>50</v>
      </c>
      <c r="AE19" s="30">
        <v>100</v>
      </c>
      <c r="AF19" s="31">
        <v>150</v>
      </c>
    </row>
    <row r="20" spans="1:32" ht="18.75" customHeight="1">
      <c r="A20" s="41"/>
      <c r="B20" s="21"/>
      <c r="C20" s="42" t="s">
        <v>55</v>
      </c>
      <c r="D20" s="83" t="s">
        <v>4</v>
      </c>
      <c r="E20" s="43" t="s">
        <v>85</v>
      </c>
      <c r="F20" s="44" t="s">
        <v>84</v>
      </c>
      <c r="G20" s="43" t="s">
        <v>119</v>
      </c>
      <c r="H20" s="44" t="s">
        <v>132</v>
      </c>
      <c r="I20" s="28" t="s">
        <v>17</v>
      </c>
      <c r="J20" s="45" t="s">
        <v>61</v>
      </c>
      <c r="K20" s="21"/>
      <c r="L20" s="21"/>
      <c r="M20" s="109" t="s">
        <v>131</v>
      </c>
      <c r="N20" s="18"/>
      <c r="O20" s="92"/>
      <c r="P20" s="115" t="s">
        <v>168</v>
      </c>
      <c r="Q20" s="116"/>
      <c r="R20" s="113" t="s">
        <v>122</v>
      </c>
      <c r="S20" s="114" t="s">
        <v>165</v>
      </c>
      <c r="T20" s="114" t="s">
        <v>166</v>
      </c>
      <c r="U20" s="20"/>
      <c r="V20" s="93" t="s">
        <v>50</v>
      </c>
      <c r="W20" s="94"/>
      <c r="X20" s="93" t="s">
        <v>73</v>
      </c>
      <c r="Y20" s="95"/>
      <c r="Z20" s="23"/>
      <c r="AC20" s="7">
        <v>14</v>
      </c>
      <c r="AD20" s="30">
        <v>58</v>
      </c>
      <c r="AE20" s="30">
        <v>116</v>
      </c>
      <c r="AF20" s="31">
        <v>175</v>
      </c>
    </row>
    <row r="21" spans="1:32" ht="18.75" customHeight="1">
      <c r="A21" s="236" t="s">
        <v>156</v>
      </c>
      <c r="B21" s="237"/>
      <c r="C21" s="237" t="s">
        <v>56</v>
      </c>
      <c r="D21" s="238">
        <f aca="true" t="shared" si="0" ref="D21:D27">+E21+F21+H21+I21+G21</f>
        <v>2</v>
      </c>
      <c r="E21" s="239">
        <f>IF(C21="Int",intmod,IF(C21="Dex",dexmod,IF(C21="Cha",chamod,IF(C21="Str",strmod,IF(C21="Con",conmod,wismod)))))</f>
        <v>2</v>
      </c>
      <c r="F21" s="239">
        <v>0</v>
      </c>
      <c r="G21" s="239"/>
      <c r="H21" s="239"/>
      <c r="I21" s="239"/>
      <c r="J21" s="262"/>
      <c r="K21" s="262"/>
      <c r="L21" s="262"/>
      <c r="M21" s="263">
        <v>67</v>
      </c>
      <c r="N21" s="18"/>
      <c r="O21" s="336" t="s">
        <v>243</v>
      </c>
      <c r="P21" s="22"/>
      <c r="Q21" s="22"/>
      <c r="R21" s="232"/>
      <c r="S21" s="233">
        <f>1+1</f>
        <v>2</v>
      </c>
      <c r="T21" s="233">
        <v>1</v>
      </c>
      <c r="U21" s="1"/>
      <c r="V21" s="310">
        <f>IF(wp2type="M",mmod,rmod)+wp2attbonus</f>
        <v>7</v>
      </c>
      <c r="W21" s="311"/>
      <c r="X21" s="313" t="s">
        <v>181</v>
      </c>
      <c r="Y21" s="312" t="str">
        <f>IF(wp2type="P","+"&amp;wp2dmgbonus,(IF((strmod+wp2dmgbonus)&gt;0,"+"&amp;(strmod+wp2dmgbonus),IF((strmod+wp2dmgbonus)&lt;0,(strmod+wp2dmgbonus),""))))</f>
        <v>+3</v>
      </c>
      <c r="Z21" s="146"/>
      <c r="AC21" s="8">
        <v>15</v>
      </c>
      <c r="AD21" s="30">
        <v>66</v>
      </c>
      <c r="AE21" s="30">
        <v>133</v>
      </c>
      <c r="AF21" s="31">
        <v>200</v>
      </c>
    </row>
    <row r="22" spans="1:32" ht="18.75" customHeight="1">
      <c r="A22" s="236" t="s">
        <v>23</v>
      </c>
      <c r="B22" s="237"/>
      <c r="C22" s="237" t="s">
        <v>111</v>
      </c>
      <c r="D22" s="238">
        <f t="shared" si="0"/>
        <v>5</v>
      </c>
      <c r="E22" s="239">
        <f aca="true" t="shared" si="1" ref="E22:E28">IF(C22="Int",intmod,IF(C22="Dex",dexmod,IF(C22="Cha",chamod,IF(C22="Str",strmod,IF(C22="Con",conmod,wismod)))))</f>
        <v>2</v>
      </c>
      <c r="F22" s="239">
        <v>4</v>
      </c>
      <c r="G22" s="239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22" s="239">
        <v>2</v>
      </c>
      <c r="I22" s="239"/>
      <c r="J22" s="262" t="s">
        <v>232</v>
      </c>
      <c r="K22" s="262"/>
      <c r="L22" s="262"/>
      <c r="M22" s="263">
        <v>67</v>
      </c>
      <c r="N22" s="18"/>
      <c r="O22" s="97"/>
      <c r="P22" s="79" t="s">
        <v>52</v>
      </c>
      <c r="Q22" s="79" t="s">
        <v>182</v>
      </c>
      <c r="R22" s="79"/>
      <c r="S22" s="79" t="s">
        <v>51</v>
      </c>
      <c r="T22" s="79" t="s">
        <v>205</v>
      </c>
      <c r="U22" s="79"/>
      <c r="V22" s="79"/>
      <c r="W22" s="79" t="s">
        <v>167</v>
      </c>
      <c r="X22" s="79" t="s">
        <v>170</v>
      </c>
      <c r="Y22" s="79" t="s">
        <v>54</v>
      </c>
      <c r="Z22" s="144">
        <v>0</v>
      </c>
      <c r="AC22" s="8">
        <v>16</v>
      </c>
      <c r="AD22" s="30">
        <v>76</v>
      </c>
      <c r="AE22" s="30">
        <v>153</v>
      </c>
      <c r="AF22" s="31">
        <v>230</v>
      </c>
    </row>
    <row r="23" spans="1:32" ht="18.75" customHeight="1">
      <c r="A23" s="236" t="s">
        <v>24</v>
      </c>
      <c r="B23" s="237"/>
      <c r="C23" s="237" t="s">
        <v>57</v>
      </c>
      <c r="D23" s="238">
        <f t="shared" si="0"/>
        <v>-1</v>
      </c>
      <c r="E23" s="239">
        <f t="shared" si="1"/>
        <v>-1</v>
      </c>
      <c r="F23" s="239">
        <v>0</v>
      </c>
      <c r="G23" s="239"/>
      <c r="H23" s="239"/>
      <c r="I23" s="239"/>
      <c r="J23" s="262"/>
      <c r="K23" s="262"/>
      <c r="L23" s="262"/>
      <c r="M23" s="263">
        <v>67</v>
      </c>
      <c r="N23" s="18"/>
      <c r="O23" s="97"/>
      <c r="P23" s="79" t="s">
        <v>53</v>
      </c>
      <c r="Q23" s="79" t="s">
        <v>203</v>
      </c>
      <c r="R23" s="79"/>
      <c r="S23" s="79"/>
      <c r="T23" s="79"/>
      <c r="U23" s="79"/>
      <c r="V23" s="79"/>
      <c r="W23" s="79"/>
      <c r="X23" s="79"/>
      <c r="Y23" s="79"/>
      <c r="Z23" s="144"/>
      <c r="AC23" s="7">
        <v>17</v>
      </c>
      <c r="AD23" s="30">
        <v>86</v>
      </c>
      <c r="AE23" s="30">
        <v>173</v>
      </c>
      <c r="AF23" s="31">
        <v>260</v>
      </c>
    </row>
    <row r="24" spans="1:32" ht="18.75" customHeight="1">
      <c r="A24" s="236" t="s">
        <v>83</v>
      </c>
      <c r="B24" s="237"/>
      <c r="C24" s="237" t="s">
        <v>62</v>
      </c>
      <c r="D24" s="238">
        <f t="shared" si="0"/>
        <v>3</v>
      </c>
      <c r="E24" s="239">
        <f>IF(C24="Int",intmod,IF(C24="Dex",dexmod,IF(C24="Cha",chamod,IF(C24="Str",strmod,IF(C24="Con",conmod,IF(C24="Wis",wismod,0))))))</f>
        <v>2</v>
      </c>
      <c r="F24" s="239">
        <v>4</v>
      </c>
      <c r="G24" s="239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24" s="239"/>
      <c r="I24" s="239"/>
      <c r="J24" s="260"/>
      <c r="K24" s="262"/>
      <c r="L24" s="262"/>
      <c r="M24" s="263">
        <v>69</v>
      </c>
      <c r="N24" s="18"/>
      <c r="O24" s="97"/>
      <c r="P24" s="17"/>
      <c r="Q24" s="17"/>
      <c r="R24" s="22"/>
      <c r="S24" s="17"/>
      <c r="T24" s="17"/>
      <c r="U24" s="17"/>
      <c r="V24" s="17"/>
      <c r="W24" s="17"/>
      <c r="X24" s="17"/>
      <c r="Y24" s="17"/>
      <c r="Z24" s="145"/>
      <c r="AC24" s="7">
        <v>18</v>
      </c>
      <c r="AD24" s="30">
        <v>100</v>
      </c>
      <c r="AE24" s="30">
        <v>200</v>
      </c>
      <c r="AF24" s="31">
        <v>300</v>
      </c>
    </row>
    <row r="25" spans="1:32" ht="18.75" customHeight="1">
      <c r="A25" s="236" t="s">
        <v>26</v>
      </c>
      <c r="B25" s="237"/>
      <c r="C25" s="237" t="s">
        <v>58</v>
      </c>
      <c r="D25" s="238">
        <f t="shared" si="0"/>
        <v>0</v>
      </c>
      <c r="E25" s="239">
        <f t="shared" si="1"/>
        <v>0</v>
      </c>
      <c r="F25" s="239">
        <v>0</v>
      </c>
      <c r="G25" s="239"/>
      <c r="H25" s="239"/>
      <c r="I25" s="239"/>
      <c r="J25" s="262"/>
      <c r="K25" s="262"/>
      <c r="L25" s="262"/>
      <c r="M25" s="263">
        <v>69</v>
      </c>
      <c r="N25" s="18"/>
      <c r="O25" s="53" t="s">
        <v>178</v>
      </c>
      <c r="P25" s="22"/>
      <c r="Q25" s="22"/>
      <c r="R25" s="232">
        <v>10</v>
      </c>
      <c r="S25" s="233"/>
      <c r="T25" s="233"/>
      <c r="U25" s="1"/>
      <c r="V25" s="310">
        <f>IF(wp1type="M",mmod,rmod)+wp1attbonus</f>
        <v>5</v>
      </c>
      <c r="W25" s="314"/>
      <c r="X25" s="313" t="s">
        <v>179</v>
      </c>
      <c r="Y25" s="312" t="str">
        <f>IF(wp1type="P","+"&amp;wp1dmgbonus,(IF((strmod+wp1dmgbonus)&gt;0,"+"&amp;(strmod+wp1dmgbonus),IF((strmod+wp1dmgbonus)&lt;0,(strmod+wp1dmgbonus),""))))</f>
        <v>+2</v>
      </c>
      <c r="Z25" s="2"/>
      <c r="AC25" s="7">
        <v>19</v>
      </c>
      <c r="AD25" s="30">
        <v>116</v>
      </c>
      <c r="AE25" s="30">
        <v>233</v>
      </c>
      <c r="AF25" s="31">
        <v>350</v>
      </c>
    </row>
    <row r="26" spans="1:32" ht="18.75" customHeight="1">
      <c r="A26" s="236" t="s">
        <v>27</v>
      </c>
      <c r="B26" s="237"/>
      <c r="C26" s="237" t="s">
        <v>57</v>
      </c>
      <c r="D26" s="238">
        <f t="shared" si="0"/>
        <v>-1</v>
      </c>
      <c r="E26" s="239">
        <f t="shared" si="1"/>
        <v>-1</v>
      </c>
      <c r="F26" s="239">
        <v>0</v>
      </c>
      <c r="G26" s="239"/>
      <c r="H26" s="239"/>
      <c r="I26" s="239"/>
      <c r="J26" s="262"/>
      <c r="K26" s="262"/>
      <c r="L26" s="262"/>
      <c r="M26" s="263">
        <v>71</v>
      </c>
      <c r="N26" s="18"/>
      <c r="O26" s="51"/>
      <c r="P26" s="79" t="s">
        <v>78</v>
      </c>
      <c r="Q26" s="79" t="s">
        <v>182</v>
      </c>
      <c r="R26" s="79"/>
      <c r="S26" s="79" t="s">
        <v>51</v>
      </c>
      <c r="T26" s="79" t="s">
        <v>180</v>
      </c>
      <c r="U26" s="79"/>
      <c r="V26" s="79"/>
      <c r="W26" s="79" t="s">
        <v>167</v>
      </c>
      <c r="X26" s="79" t="s">
        <v>170</v>
      </c>
      <c r="Y26" s="79" t="s">
        <v>54</v>
      </c>
      <c r="Z26" s="144">
        <v>1</v>
      </c>
      <c r="AC26" s="12">
        <v>20</v>
      </c>
      <c r="AD26" s="32">
        <v>133</v>
      </c>
      <c r="AE26" s="32">
        <v>266</v>
      </c>
      <c r="AF26" s="33">
        <v>400</v>
      </c>
    </row>
    <row r="27" spans="1:28" ht="18.75" customHeight="1">
      <c r="A27" s="236" t="s">
        <v>28</v>
      </c>
      <c r="B27" s="237"/>
      <c r="C27" s="237" t="s">
        <v>57</v>
      </c>
      <c r="D27" s="238">
        <f t="shared" si="0"/>
        <v>-1</v>
      </c>
      <c r="E27" s="239">
        <f t="shared" si="1"/>
        <v>-1</v>
      </c>
      <c r="F27" s="239">
        <v>0</v>
      </c>
      <c r="G27" s="239"/>
      <c r="H27" s="239"/>
      <c r="I27" s="239"/>
      <c r="J27" s="262"/>
      <c r="K27" s="262"/>
      <c r="L27" s="262"/>
      <c r="M27" s="263">
        <v>72</v>
      </c>
      <c r="N27" s="18"/>
      <c r="O27" s="97"/>
      <c r="P27" s="79" t="s">
        <v>53</v>
      </c>
      <c r="Q27" s="79" t="s">
        <v>242</v>
      </c>
      <c r="R27" s="79"/>
      <c r="S27" s="79"/>
      <c r="T27" s="79"/>
      <c r="U27" s="79"/>
      <c r="V27" s="79"/>
      <c r="W27" s="159"/>
      <c r="X27" s="79"/>
      <c r="Y27" s="79"/>
      <c r="Z27" s="144"/>
      <c r="AB27" s="3"/>
    </row>
    <row r="28" spans="1:40" ht="18.75" customHeight="1">
      <c r="A28" s="236" t="s">
        <v>29</v>
      </c>
      <c r="B28" s="237"/>
      <c r="C28" s="237" t="s">
        <v>59</v>
      </c>
      <c r="D28" s="238">
        <f>+E28+F28+H28+I28+G28</f>
        <v>-1</v>
      </c>
      <c r="E28" s="239">
        <f t="shared" si="1"/>
        <v>2</v>
      </c>
      <c r="F28" s="239">
        <v>0</v>
      </c>
      <c r="G28" s="239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28" s="239"/>
      <c r="I28" s="259"/>
      <c r="J28" s="260"/>
      <c r="K28" s="262"/>
      <c r="L28" s="262"/>
      <c r="M28" s="263">
        <v>73</v>
      </c>
      <c r="N28" s="18"/>
      <c r="O28" s="97"/>
      <c r="P28" s="17"/>
      <c r="Q28" s="17"/>
      <c r="R28" s="22"/>
      <c r="S28" s="17"/>
      <c r="T28" s="17"/>
      <c r="U28" s="17"/>
      <c r="V28" s="17"/>
      <c r="W28" s="17"/>
      <c r="X28" s="17"/>
      <c r="Y28" s="17"/>
      <c r="Z28" s="14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8.75" customHeight="1">
      <c r="A29" s="236" t="s">
        <v>82</v>
      </c>
      <c r="B29" s="237"/>
      <c r="C29" s="237" t="s">
        <v>56</v>
      </c>
      <c r="D29" s="238">
        <f aca="true" t="shared" si="2" ref="D29:D43">+E29+F29+H29+I29+G29</f>
        <v>2</v>
      </c>
      <c r="E29" s="239">
        <f aca="true" t="shared" si="3" ref="E29:E44">IF(C29="Int",intmod,IF(C29="Dex",dexmod,IF(C29="Cha",chamod,IF(C29="Str",strmod,IF(C29="Con",conmod,wismod)))))</f>
        <v>2</v>
      </c>
      <c r="F29" s="239">
        <v>0</v>
      </c>
      <c r="G29" s="239"/>
      <c r="H29" s="239"/>
      <c r="I29" s="239"/>
      <c r="J29" s="262"/>
      <c r="K29" s="262"/>
      <c r="L29" s="262"/>
      <c r="M29" s="263">
        <v>74</v>
      </c>
      <c r="N29" s="18"/>
      <c r="O29" s="53" t="s">
        <v>196</v>
      </c>
      <c r="P29" s="22"/>
      <c r="Q29" s="22"/>
      <c r="R29" s="232">
        <f>100*1.5</f>
        <v>150</v>
      </c>
      <c r="S29" s="233"/>
      <c r="T29" s="233"/>
      <c r="U29" s="1"/>
      <c r="V29" s="310">
        <f>IF(wp3type="M",mmod,rmod)+wp3attbonus</f>
        <v>5</v>
      </c>
      <c r="W29" s="315" t="str">
        <f>"("&amp;E60&amp;")"</f>
        <v>(+1)</v>
      </c>
      <c r="X29" s="313" t="s">
        <v>176</v>
      </c>
      <c r="Y29" s="312" t="str">
        <f>IF(wp3type="P","+"&amp;wp3dmgbonus,(IF((strmod+wp3dmgbonus)&gt;0,"+"&amp;(strmod+wp3dmgbonus),IF((strmod+wp3dmgbonus)&lt;0,(strmod+wp3dmgbonus),""))))</f>
        <v>+</v>
      </c>
      <c r="Z29" s="316" t="str">
        <f>"("&amp;E60&amp;")"</f>
        <v>(+1)</v>
      </c>
      <c r="AH29" s="1"/>
      <c r="AI29" s="177"/>
      <c r="AJ29" s="1"/>
      <c r="AK29" s="177"/>
      <c r="AL29" s="1"/>
      <c r="AM29" s="177"/>
      <c r="AN29" s="1"/>
    </row>
    <row r="30" spans="1:40" ht="18.75" customHeight="1">
      <c r="A30" s="236" t="s">
        <v>25</v>
      </c>
      <c r="B30" s="237"/>
      <c r="C30" s="237" t="s">
        <v>57</v>
      </c>
      <c r="D30" s="238">
        <f t="shared" si="2"/>
        <v>-1</v>
      </c>
      <c r="E30" s="239">
        <f t="shared" si="3"/>
        <v>-1</v>
      </c>
      <c r="F30" s="239">
        <v>0</v>
      </c>
      <c r="G30" s="239"/>
      <c r="H30" s="239"/>
      <c r="I30" s="239"/>
      <c r="J30" s="262"/>
      <c r="K30" s="262"/>
      <c r="L30" s="262"/>
      <c r="M30" s="263">
        <v>74</v>
      </c>
      <c r="N30" s="18"/>
      <c r="O30" s="97"/>
      <c r="P30" s="79" t="s">
        <v>52</v>
      </c>
      <c r="Q30" s="79" t="s">
        <v>183</v>
      </c>
      <c r="R30" s="79"/>
      <c r="S30" s="79" t="s">
        <v>51</v>
      </c>
      <c r="T30" s="79" t="s">
        <v>72</v>
      </c>
      <c r="U30" s="79"/>
      <c r="V30" s="79"/>
      <c r="W30" s="79" t="s">
        <v>167</v>
      </c>
      <c r="X30" s="79" t="s">
        <v>204</v>
      </c>
      <c r="Y30" s="79" t="s">
        <v>54</v>
      </c>
      <c r="Z30" s="144">
        <v>3</v>
      </c>
      <c r="AH30" s="1"/>
      <c r="AI30" s="1"/>
      <c r="AJ30" s="1"/>
      <c r="AK30" s="1"/>
      <c r="AL30" s="1"/>
      <c r="AM30" s="1"/>
      <c r="AN30" s="1"/>
    </row>
    <row r="31" spans="1:40" ht="18.75" customHeight="1">
      <c r="A31" s="236" t="s">
        <v>30</v>
      </c>
      <c r="B31" s="237"/>
      <c r="C31" s="237" t="s">
        <v>60</v>
      </c>
      <c r="D31" s="238">
        <f t="shared" si="2"/>
        <v>-1</v>
      </c>
      <c r="E31" s="239">
        <f t="shared" si="3"/>
        <v>-1</v>
      </c>
      <c r="F31" s="239">
        <v>0</v>
      </c>
      <c r="G31" s="239"/>
      <c r="H31" s="239"/>
      <c r="I31" s="239"/>
      <c r="J31" s="262"/>
      <c r="K31" s="262"/>
      <c r="L31" s="262"/>
      <c r="M31" s="263">
        <v>75</v>
      </c>
      <c r="N31" s="18"/>
      <c r="O31" s="97"/>
      <c r="P31" s="79" t="s">
        <v>53</v>
      </c>
      <c r="Q31" s="79" t="s">
        <v>208</v>
      </c>
      <c r="R31" s="79"/>
      <c r="S31" s="79"/>
      <c r="T31" s="79"/>
      <c r="U31" s="79"/>
      <c r="V31" s="79"/>
      <c r="W31" s="79"/>
      <c r="X31" s="79"/>
      <c r="Y31" s="79"/>
      <c r="Z31" s="117"/>
      <c r="AH31" s="1"/>
      <c r="AI31" s="1"/>
      <c r="AJ31" s="1"/>
      <c r="AK31" s="1"/>
      <c r="AL31" s="1"/>
      <c r="AM31" s="1"/>
      <c r="AN31" s="1"/>
    </row>
    <row r="32" spans="1:26" ht="18.75" customHeight="1">
      <c r="A32" s="236" t="s">
        <v>31</v>
      </c>
      <c r="B32" s="237"/>
      <c r="C32" s="237" t="s">
        <v>59</v>
      </c>
      <c r="D32" s="238">
        <f t="shared" si="2"/>
        <v>-1</v>
      </c>
      <c r="E32" s="239">
        <f t="shared" si="3"/>
        <v>2</v>
      </c>
      <c r="F32" s="239">
        <v>0</v>
      </c>
      <c r="G32" s="239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32" s="239"/>
      <c r="I32" s="239"/>
      <c r="J32" s="268"/>
      <c r="K32" s="262"/>
      <c r="L32" s="262"/>
      <c r="M32" s="263">
        <v>76</v>
      </c>
      <c r="N32" s="18"/>
      <c r="O32" s="5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36"/>
    </row>
    <row r="33" spans="1:26" ht="18.75" customHeight="1">
      <c r="A33" s="236" t="s">
        <v>32</v>
      </c>
      <c r="B33" s="237"/>
      <c r="C33" s="237" t="s">
        <v>57</v>
      </c>
      <c r="D33" s="238">
        <f t="shared" si="2"/>
        <v>-1</v>
      </c>
      <c r="E33" s="239">
        <f t="shared" si="3"/>
        <v>-1</v>
      </c>
      <c r="F33" s="239">
        <v>0</v>
      </c>
      <c r="G33" s="239"/>
      <c r="H33" s="239"/>
      <c r="I33" s="239"/>
      <c r="J33" s="262"/>
      <c r="K33" s="262"/>
      <c r="L33" s="262"/>
      <c r="M33" s="263">
        <v>76</v>
      </c>
      <c r="N33" s="18"/>
      <c r="O33" s="335" t="s">
        <v>239</v>
      </c>
      <c r="P33" s="22"/>
      <c r="Q33" s="22"/>
      <c r="R33" s="232">
        <f>10*2</f>
        <v>20</v>
      </c>
      <c r="S33" s="233">
        <f>1+1+1</f>
        <v>3</v>
      </c>
      <c r="T33" s="233">
        <f>1+1</f>
        <v>2</v>
      </c>
      <c r="U33" s="1"/>
      <c r="V33" s="310">
        <f>IF(wp4type="M",mmod,rmod)+wp4attbonus</f>
        <v>8</v>
      </c>
      <c r="W33" s="315"/>
      <c r="X33" s="313" t="s">
        <v>181</v>
      </c>
      <c r="Y33" s="312" t="str">
        <f>IF(wp4type="P","+"&amp;wp4dmgbonus,(IF((strmod+wp4dmgbonus)&gt;0,"+"&amp;(strmod+wp4dmgbonus),IF((strmod+wp4dmgbonus)&lt;0,(strmod+wp4dmgbonus),""))))</f>
        <v>+4</v>
      </c>
      <c r="Z33" s="36"/>
    </row>
    <row r="34" spans="1:26" ht="18.75" customHeight="1">
      <c r="A34" s="236" t="s">
        <v>33</v>
      </c>
      <c r="B34" s="237"/>
      <c r="C34" s="237" t="s">
        <v>62</v>
      </c>
      <c r="D34" s="238">
        <f t="shared" si="2"/>
        <v>1</v>
      </c>
      <c r="E34" s="239">
        <f t="shared" si="3"/>
        <v>2</v>
      </c>
      <c r="F34" s="239">
        <v>0</v>
      </c>
      <c r="G34" s="239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34" s="239">
        <v>2</v>
      </c>
      <c r="I34" s="239"/>
      <c r="J34" s="262" t="s">
        <v>232</v>
      </c>
      <c r="K34" s="262"/>
      <c r="L34" s="262"/>
      <c r="M34" s="263">
        <v>77</v>
      </c>
      <c r="N34" s="18"/>
      <c r="O34" s="51"/>
      <c r="P34" s="79" t="s">
        <v>52</v>
      </c>
      <c r="Q34" s="79" t="s">
        <v>182</v>
      </c>
      <c r="R34" s="79"/>
      <c r="S34" s="79" t="s">
        <v>51</v>
      </c>
      <c r="T34" s="79" t="s">
        <v>205</v>
      </c>
      <c r="U34" s="79"/>
      <c r="V34" s="79"/>
      <c r="W34" s="79" t="s">
        <v>167</v>
      </c>
      <c r="X34" s="79" t="s">
        <v>240</v>
      </c>
      <c r="Y34" s="79" t="s">
        <v>54</v>
      </c>
      <c r="Z34" s="144">
        <v>4</v>
      </c>
    </row>
    <row r="35" spans="1:26" ht="18.75" customHeight="1">
      <c r="A35" s="236" t="s">
        <v>34</v>
      </c>
      <c r="B35" s="237"/>
      <c r="C35" s="237" t="s">
        <v>60</v>
      </c>
      <c r="D35" s="238">
        <f t="shared" si="2"/>
        <v>-1</v>
      </c>
      <c r="E35" s="239">
        <f t="shared" si="3"/>
        <v>-1</v>
      </c>
      <c r="F35" s="239">
        <v>0</v>
      </c>
      <c r="G35" s="239"/>
      <c r="H35" s="239"/>
      <c r="I35" s="239"/>
      <c r="J35" s="268"/>
      <c r="K35" s="262"/>
      <c r="L35" s="262"/>
      <c r="M35" s="263">
        <v>78</v>
      </c>
      <c r="N35" s="18"/>
      <c r="O35" s="89"/>
      <c r="P35" s="98" t="s">
        <v>53</v>
      </c>
      <c r="Q35" s="98" t="s">
        <v>220</v>
      </c>
      <c r="R35" s="98"/>
      <c r="S35" s="98"/>
      <c r="T35" s="98"/>
      <c r="U35" s="98"/>
      <c r="V35" s="98"/>
      <c r="W35" s="150"/>
      <c r="X35" s="98" t="s">
        <v>241</v>
      </c>
      <c r="Y35" s="98"/>
      <c r="Z35" s="118"/>
    </row>
    <row r="36" spans="1:26" ht="18.75" customHeight="1">
      <c r="A36" s="236" t="s">
        <v>35</v>
      </c>
      <c r="B36" s="237"/>
      <c r="C36" s="237" t="s">
        <v>59</v>
      </c>
      <c r="D36" s="238">
        <f t="shared" si="2"/>
        <v>-1</v>
      </c>
      <c r="E36" s="239">
        <f t="shared" si="3"/>
        <v>2</v>
      </c>
      <c r="F36" s="239">
        <v>0</v>
      </c>
      <c r="G36" s="239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36" s="239"/>
      <c r="I36" s="239"/>
      <c r="J36" s="262"/>
      <c r="K36" s="262"/>
      <c r="L36" s="262"/>
      <c r="M36" s="263">
        <v>79</v>
      </c>
      <c r="N36" s="18"/>
      <c r="O36" s="22"/>
      <c r="P36" s="99" t="s">
        <v>169</v>
      </c>
      <c r="Q36" s="18"/>
      <c r="R36" s="17"/>
      <c r="S36" s="17"/>
      <c r="T36" s="17"/>
      <c r="U36" s="17"/>
      <c r="V36" s="22"/>
      <c r="W36" s="22"/>
      <c r="X36" s="22"/>
      <c r="Y36" s="22"/>
      <c r="Z36" s="22"/>
    </row>
    <row r="37" spans="1:14" ht="18.75" customHeight="1">
      <c r="A37" s="236" t="s">
        <v>36</v>
      </c>
      <c r="B37" s="237"/>
      <c r="C37" s="237" t="s">
        <v>57</v>
      </c>
      <c r="D37" s="238">
        <f t="shared" si="2"/>
        <v>-1</v>
      </c>
      <c r="E37" s="239">
        <f t="shared" si="3"/>
        <v>-1</v>
      </c>
      <c r="F37" s="239">
        <v>0</v>
      </c>
      <c r="G37" s="239"/>
      <c r="H37" s="239"/>
      <c r="I37" s="239"/>
      <c r="J37" s="262"/>
      <c r="K37" s="262"/>
      <c r="L37" s="262"/>
      <c r="M37" s="263">
        <v>79</v>
      </c>
      <c r="N37" s="18"/>
    </row>
    <row r="38" spans="1:26" ht="18.75" customHeight="1">
      <c r="A38" s="236" t="s">
        <v>37</v>
      </c>
      <c r="B38" s="237"/>
      <c r="C38" s="237" t="s">
        <v>59</v>
      </c>
      <c r="D38" s="238">
        <f t="shared" si="2"/>
        <v>2</v>
      </c>
      <c r="E38" s="239">
        <f t="shared" si="3"/>
        <v>2</v>
      </c>
      <c r="F38" s="239">
        <v>0</v>
      </c>
      <c r="G38" s="239"/>
      <c r="H38" s="239"/>
      <c r="I38" s="239"/>
      <c r="J38" s="262"/>
      <c r="K38" s="262"/>
      <c r="L38" s="262"/>
      <c r="M38" s="263">
        <v>80</v>
      </c>
      <c r="N38" s="18"/>
      <c r="O38" s="41"/>
      <c r="P38" s="21"/>
      <c r="Q38" s="100"/>
      <c r="R38" s="21"/>
      <c r="S38" s="44" t="s">
        <v>80</v>
      </c>
      <c r="T38" s="44" t="s">
        <v>64</v>
      </c>
      <c r="U38" s="171"/>
      <c r="V38" s="44" t="s">
        <v>20</v>
      </c>
      <c r="W38" s="44" t="s">
        <v>66</v>
      </c>
      <c r="X38" s="44" t="s">
        <v>65</v>
      </c>
      <c r="Y38" s="44"/>
      <c r="Z38" s="172" t="s">
        <v>45</v>
      </c>
    </row>
    <row r="39" spans="1:26" ht="18.75" customHeight="1">
      <c r="A39" s="236" t="s">
        <v>38</v>
      </c>
      <c r="B39" s="237"/>
      <c r="C39" s="237" t="s">
        <v>56</v>
      </c>
      <c r="D39" s="238">
        <f t="shared" si="2"/>
        <v>2</v>
      </c>
      <c r="E39" s="239">
        <f t="shared" si="3"/>
        <v>2</v>
      </c>
      <c r="F39" s="239">
        <v>0</v>
      </c>
      <c r="G39" s="239"/>
      <c r="H39" s="239"/>
      <c r="I39" s="239"/>
      <c r="J39" s="262"/>
      <c r="K39" s="262"/>
      <c r="L39" s="262"/>
      <c r="M39" s="263">
        <v>81</v>
      </c>
      <c r="N39" s="18"/>
      <c r="O39" s="335" t="s">
        <v>237</v>
      </c>
      <c r="P39" s="17"/>
      <c r="Q39" s="79"/>
      <c r="R39" s="17"/>
      <c r="S39" s="135" t="s">
        <v>238</v>
      </c>
      <c r="T39" s="135">
        <v>4</v>
      </c>
      <c r="U39" s="135"/>
      <c r="V39" s="135">
        <f>3+1</f>
        <v>4</v>
      </c>
      <c r="W39" s="135">
        <v>-2</v>
      </c>
      <c r="X39" s="243">
        <v>0.2</v>
      </c>
      <c r="Y39" s="135"/>
      <c r="Z39" s="60">
        <v>25</v>
      </c>
    </row>
    <row r="40" spans="1:26" ht="18.75" customHeight="1">
      <c r="A40" s="236" t="s">
        <v>39</v>
      </c>
      <c r="B40" s="237"/>
      <c r="C40" s="237" t="s">
        <v>60</v>
      </c>
      <c r="D40" s="238">
        <f t="shared" si="2"/>
        <v>-1</v>
      </c>
      <c r="E40" s="239">
        <f t="shared" si="3"/>
        <v>-1</v>
      </c>
      <c r="F40" s="239">
        <v>0</v>
      </c>
      <c r="G40" s="239"/>
      <c r="H40" s="239"/>
      <c r="I40" s="239"/>
      <c r="J40" s="262"/>
      <c r="K40" s="262"/>
      <c r="L40" s="262"/>
      <c r="M40" s="263">
        <v>81</v>
      </c>
      <c r="N40" s="18"/>
      <c r="O40" s="132" t="s">
        <v>244</v>
      </c>
      <c r="P40" s="150"/>
      <c r="Q40" s="24"/>
      <c r="R40" s="24"/>
      <c r="S40" s="241" t="s">
        <v>228</v>
      </c>
      <c r="T40" s="241"/>
      <c r="U40" s="24"/>
      <c r="V40" s="241">
        <v>1</v>
      </c>
      <c r="W40" s="207">
        <v>0</v>
      </c>
      <c r="X40" s="242">
        <v>0.05</v>
      </c>
      <c r="Y40" s="24"/>
      <c r="Z40" s="301">
        <v>5</v>
      </c>
    </row>
    <row r="41" spans="1:26" ht="18.75" customHeight="1">
      <c r="A41" s="236" t="s">
        <v>40</v>
      </c>
      <c r="B41" s="237"/>
      <c r="C41" s="237" t="s">
        <v>60</v>
      </c>
      <c r="D41" s="238">
        <f t="shared" si="2"/>
        <v>-1</v>
      </c>
      <c r="E41" s="239">
        <f t="shared" si="3"/>
        <v>-1</v>
      </c>
      <c r="F41" s="239">
        <v>0</v>
      </c>
      <c r="G41" s="239"/>
      <c r="H41" s="239"/>
      <c r="I41" s="239"/>
      <c r="J41" s="268"/>
      <c r="K41" s="262"/>
      <c r="L41" s="262"/>
      <c r="M41" s="263">
        <v>83</v>
      </c>
      <c r="N41" s="18"/>
      <c r="O41" s="22"/>
      <c r="P41" s="99" t="s">
        <v>81</v>
      </c>
      <c r="Q41" s="22"/>
      <c r="R41" s="22"/>
      <c r="S41" s="49"/>
      <c r="T41" s="22"/>
      <c r="U41" s="22"/>
      <c r="V41" s="22"/>
      <c r="W41" s="22"/>
      <c r="X41" s="22"/>
      <c r="Y41" s="22"/>
      <c r="Z41" s="22"/>
    </row>
    <row r="42" spans="1:21" ht="18.75" customHeight="1">
      <c r="A42" s="236" t="s">
        <v>157</v>
      </c>
      <c r="B42" s="237"/>
      <c r="C42" s="237" t="s">
        <v>60</v>
      </c>
      <c r="D42" s="238">
        <f>+E42+F42+H42+I42+G42</f>
        <v>-1</v>
      </c>
      <c r="E42" s="239">
        <f>IF(C42="Int",intmod,IF(C42="Dex",dexmod,IF(C42="Cha",chamod,IF(C42="Str",strmod,IF(C42="Con",conmod,wismod)))))</f>
        <v>-1</v>
      </c>
      <c r="F42" s="239">
        <v>0</v>
      </c>
      <c r="G42" s="239"/>
      <c r="H42" s="239"/>
      <c r="I42" s="239"/>
      <c r="J42" s="262"/>
      <c r="K42" s="262"/>
      <c r="L42" s="262"/>
      <c r="M42" s="263">
        <v>83</v>
      </c>
      <c r="N42" s="18"/>
      <c r="U42" s="22"/>
    </row>
    <row r="43" spans="1:35" ht="18.75" customHeight="1">
      <c r="A43" s="236" t="s">
        <v>41</v>
      </c>
      <c r="B43" s="237"/>
      <c r="C43" s="237" t="s">
        <v>62</v>
      </c>
      <c r="D43" s="238">
        <f t="shared" si="2"/>
        <v>2</v>
      </c>
      <c r="E43" s="239">
        <f t="shared" si="3"/>
        <v>2</v>
      </c>
      <c r="F43" s="239">
        <f>2+4</f>
        <v>6</v>
      </c>
      <c r="G43" s="239">
        <f>2*(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)</f>
        <v>-6</v>
      </c>
      <c r="H43" s="239"/>
      <c r="I43" s="239"/>
      <c r="J43" s="262"/>
      <c r="K43" s="262"/>
      <c r="L43" s="262"/>
      <c r="M43" s="263">
        <v>84</v>
      </c>
      <c r="N43" s="18"/>
      <c r="O43" s="101"/>
      <c r="P43" s="68"/>
      <c r="Q43" s="95"/>
      <c r="R43" s="102" t="s">
        <v>46</v>
      </c>
      <c r="S43" s="102" t="s">
        <v>79</v>
      </c>
      <c r="T43" s="103" t="s">
        <v>47</v>
      </c>
      <c r="U43" s="22"/>
      <c r="V43" s="67" t="s">
        <v>74</v>
      </c>
      <c r="W43" s="21"/>
      <c r="X43" s="68"/>
      <c r="Y43" s="21"/>
      <c r="Z43" s="69" t="s">
        <v>45</v>
      </c>
      <c r="AC43" s="19"/>
      <c r="AD43" s="20"/>
      <c r="AE43" s="20"/>
      <c r="AF43" s="20"/>
      <c r="AG43" s="29" t="s">
        <v>108</v>
      </c>
      <c r="AH43" s="20"/>
      <c r="AI43" s="23"/>
    </row>
    <row r="44" spans="1:35" ht="18.75" customHeight="1">
      <c r="A44" s="236" t="s">
        <v>42</v>
      </c>
      <c r="B44" s="237"/>
      <c r="C44" s="237" t="s">
        <v>59</v>
      </c>
      <c r="D44" s="238">
        <f>+E44+F44+H44+I44+G44</f>
        <v>8</v>
      </c>
      <c r="E44" s="239">
        <f t="shared" si="3"/>
        <v>2</v>
      </c>
      <c r="F44" s="239">
        <f>4+2</f>
        <v>6</v>
      </c>
      <c r="G44" s="239"/>
      <c r="H44" s="239"/>
      <c r="I44" s="259"/>
      <c r="J44" s="261"/>
      <c r="K44" s="262"/>
      <c r="L44" s="262"/>
      <c r="M44" s="263">
        <v>86</v>
      </c>
      <c r="N44" s="18"/>
      <c r="O44" s="61" t="s">
        <v>45</v>
      </c>
      <c r="P44" s="58"/>
      <c r="Q44" s="58"/>
      <c r="R44" s="59">
        <f>LOOKUP(str,AC14:AD26)</f>
        <v>58</v>
      </c>
      <c r="S44" s="59">
        <f>LOOKUP(str,AC14:AE26)</f>
        <v>116</v>
      </c>
      <c r="T44" s="60">
        <f>LOOKUP(str,AC14:AF26)</f>
        <v>175</v>
      </c>
      <c r="U44" s="22"/>
      <c r="V44" s="70" t="s">
        <v>187</v>
      </c>
      <c r="W44" s="22"/>
      <c r="X44" s="58"/>
      <c r="Y44" s="22"/>
      <c r="Z44" s="60">
        <v>2</v>
      </c>
      <c r="AC44" s="15"/>
      <c r="AD44" s="5" t="s">
        <v>106</v>
      </c>
      <c r="AE44" s="5" t="s">
        <v>107</v>
      </c>
      <c r="AF44" s="5"/>
      <c r="AG44" s="5" t="s">
        <v>109</v>
      </c>
      <c r="AH44" s="5" t="s">
        <v>110</v>
      </c>
      <c r="AI44" s="10" t="s">
        <v>44</v>
      </c>
    </row>
    <row r="45" spans="1:35" ht="18.75" customHeight="1">
      <c r="A45" s="71"/>
      <c r="B45" s="96"/>
      <c r="C45" s="96"/>
      <c r="D45" s="111"/>
      <c r="E45" s="59"/>
      <c r="F45" s="59"/>
      <c r="G45" s="59"/>
      <c r="H45" s="59"/>
      <c r="I45" s="59"/>
      <c r="J45" s="46"/>
      <c r="K45" s="46"/>
      <c r="L45" s="46"/>
      <c r="M45" s="78"/>
      <c r="N45" s="18"/>
      <c r="O45" s="61" t="s">
        <v>43</v>
      </c>
      <c r="P45" s="58"/>
      <c r="Q45" s="58"/>
      <c r="R45" s="59">
        <v>20</v>
      </c>
      <c r="S45" s="59">
        <v>20</v>
      </c>
      <c r="T45" s="60">
        <v>20</v>
      </c>
      <c r="U45" s="22"/>
      <c r="V45" s="70" t="s">
        <v>189</v>
      </c>
      <c r="W45" s="22"/>
      <c r="X45" s="58"/>
      <c r="Y45" s="22"/>
      <c r="Z45" s="234">
        <v>2</v>
      </c>
      <c r="AC45" s="15" t="s">
        <v>79</v>
      </c>
      <c r="AD45" s="5">
        <v>3</v>
      </c>
      <c r="AE45" s="5">
        <v>-3</v>
      </c>
      <c r="AF45" s="5"/>
      <c r="AG45" s="5">
        <v>20</v>
      </c>
      <c r="AH45" s="5">
        <v>15</v>
      </c>
      <c r="AI45" s="10" t="s">
        <v>71</v>
      </c>
    </row>
    <row r="46" spans="1:35" ht="18.75" customHeight="1">
      <c r="A46" s="71" t="s">
        <v>223</v>
      </c>
      <c r="B46" s="96"/>
      <c r="C46" s="96" t="s">
        <v>56</v>
      </c>
      <c r="D46" s="111">
        <f>+E46+F46+H46+I46+G46</f>
        <v>6</v>
      </c>
      <c r="E46" s="59">
        <f>IF(C46="Int",intmod,IF(C46="Dex",dexmod,IF(C46="Cha",chamod,IF(C46="Str",strmod,IF(C46="Con",conmod,wismod)))))</f>
        <v>2</v>
      </c>
      <c r="F46" s="59">
        <v>4</v>
      </c>
      <c r="G46" s="59"/>
      <c r="H46" s="59"/>
      <c r="I46" s="59"/>
      <c r="J46" s="278"/>
      <c r="K46" s="46"/>
      <c r="L46" s="46"/>
      <c r="M46" s="163">
        <v>79</v>
      </c>
      <c r="N46" s="18"/>
      <c r="O46" s="61" t="s">
        <v>44</v>
      </c>
      <c r="P46" s="58"/>
      <c r="Q46" s="58"/>
      <c r="R46" s="59" t="s">
        <v>71</v>
      </c>
      <c r="S46" s="59" t="s">
        <v>71</v>
      </c>
      <c r="T46" s="60" t="s">
        <v>72</v>
      </c>
      <c r="U46" s="244">
        <f>IF(T49&lt;0,"!","")</f>
      </c>
      <c r="V46" s="70" t="s">
        <v>190</v>
      </c>
      <c r="W46" s="22"/>
      <c r="X46" s="58"/>
      <c r="Y46" s="22"/>
      <c r="Z46" s="234">
        <v>4</v>
      </c>
      <c r="AC46" s="16" t="s">
        <v>47</v>
      </c>
      <c r="AD46" s="6">
        <v>1</v>
      </c>
      <c r="AE46" s="6">
        <v>-6</v>
      </c>
      <c r="AF46" s="6"/>
      <c r="AG46" s="6">
        <v>20</v>
      </c>
      <c r="AH46" s="6">
        <v>15</v>
      </c>
      <c r="AI46" s="11" t="s">
        <v>72</v>
      </c>
    </row>
    <row r="47" spans="1:26" ht="18.75" customHeight="1">
      <c r="A47" s="71" t="s">
        <v>225</v>
      </c>
      <c r="B47" s="96"/>
      <c r="C47" s="237" t="s">
        <v>59</v>
      </c>
      <c r="D47" s="111">
        <f>+E47+F47+H47+I47+G47</f>
        <v>8</v>
      </c>
      <c r="E47" s="59">
        <f>IF(C47="Int",intmod,IF(C47="Dex",dexmod,IF(C47="Cha",chamod,IF(C47="Str",strmod,IF(C47="Con",conmod,wismod)))))</f>
        <v>2</v>
      </c>
      <c r="F47" s="59">
        <f>4+2</f>
        <v>6</v>
      </c>
      <c r="G47" s="59"/>
      <c r="H47" s="59"/>
      <c r="I47" s="59"/>
      <c r="J47" s="46"/>
      <c r="K47" s="46"/>
      <c r="L47" s="46"/>
      <c r="M47" s="163"/>
      <c r="N47" s="18"/>
      <c r="O47" s="57" t="s">
        <v>106</v>
      </c>
      <c r="P47" s="58"/>
      <c r="Q47" s="58"/>
      <c r="R47" s="59">
        <v>0</v>
      </c>
      <c r="S47" s="59">
        <v>3</v>
      </c>
      <c r="T47" s="60">
        <v>1</v>
      </c>
      <c r="U47" s="244"/>
      <c r="V47" s="70" t="s">
        <v>185</v>
      </c>
      <c r="W47" s="22"/>
      <c r="X47" s="58"/>
      <c r="Y47" s="22"/>
      <c r="Z47" s="60">
        <v>2</v>
      </c>
    </row>
    <row r="48" spans="1:26" ht="18.75" customHeight="1">
      <c r="A48" s="71"/>
      <c r="B48" s="96"/>
      <c r="C48" s="96"/>
      <c r="D48" s="111"/>
      <c r="E48" s="59"/>
      <c r="F48" s="59"/>
      <c r="G48" s="59"/>
      <c r="H48" s="239"/>
      <c r="I48" s="59"/>
      <c r="K48" s="46"/>
      <c r="L48" s="46"/>
      <c r="M48" s="163"/>
      <c r="N48" s="18"/>
      <c r="O48" s="57" t="s">
        <v>118</v>
      </c>
      <c r="P48" s="58"/>
      <c r="Q48" s="58"/>
      <c r="R48" s="59">
        <v>0</v>
      </c>
      <c r="S48" s="59">
        <v>-3</v>
      </c>
      <c r="T48" s="60">
        <v>-6</v>
      </c>
      <c r="U48" s="244"/>
      <c r="V48" s="70" t="s">
        <v>194</v>
      </c>
      <c r="W48" s="22"/>
      <c r="X48" s="58"/>
      <c r="Y48" s="22"/>
      <c r="Z48" s="60">
        <v>7</v>
      </c>
    </row>
    <row r="49" spans="1:26" ht="18.75" customHeight="1">
      <c r="A49" s="71"/>
      <c r="B49" s="96"/>
      <c r="C49" s="96"/>
      <c r="D49" s="111"/>
      <c r="E49" s="59"/>
      <c r="F49" s="59"/>
      <c r="G49" s="59"/>
      <c r="H49" s="59"/>
      <c r="I49" s="59"/>
      <c r="J49" s="230"/>
      <c r="K49" s="46"/>
      <c r="L49" s="46"/>
      <c r="M49" s="163"/>
      <c r="N49" s="18"/>
      <c r="O49" s="61" t="s">
        <v>155</v>
      </c>
      <c r="P49" s="62"/>
      <c r="Q49" s="62"/>
      <c r="R49" s="63">
        <f>IF(totalweight&lt;=Lightweight,"Light",Lightweight-totalweight)</f>
        <v>-1</v>
      </c>
      <c r="S49" s="63" t="str">
        <f>IF(totalweight&gt;Lightweight,IF(totalweight&lt;=Mediumweight,"Medium",Mediumweight-totalweight),Lightweight-totalweight)</f>
        <v>Medium</v>
      </c>
      <c r="T49" s="64">
        <f>IF(totalweight&gt;Mediumweight,IF(totalweight&lt;=Heavyweight,"Heavy",Heavyweight-totalweight),Mediumweight-totalweight)</f>
        <v>57</v>
      </c>
      <c r="U49" s="22"/>
      <c r="V49" s="70" t="s">
        <v>184</v>
      </c>
      <c r="W49" s="22"/>
      <c r="X49" s="58"/>
      <c r="Y49" s="22"/>
      <c r="Z49" s="60">
        <v>2</v>
      </c>
    </row>
    <row r="50" spans="1:26" ht="18.75" customHeight="1">
      <c r="A50" s="71"/>
      <c r="B50" s="96"/>
      <c r="C50" s="96"/>
      <c r="D50" s="111"/>
      <c r="E50" s="59"/>
      <c r="F50" s="208"/>
      <c r="G50" s="59"/>
      <c r="H50" s="59"/>
      <c r="I50" s="59"/>
      <c r="J50" s="230"/>
      <c r="K50" s="46"/>
      <c r="L50" s="46"/>
      <c r="M50" s="163"/>
      <c r="N50" s="18"/>
      <c r="O50" s="53"/>
      <c r="P50" s="65"/>
      <c r="Q50" s="65"/>
      <c r="R50" s="65"/>
      <c r="S50" s="58"/>
      <c r="T50" s="66"/>
      <c r="U50" s="22"/>
      <c r="V50" s="61" t="s">
        <v>229</v>
      </c>
      <c r="W50" s="22"/>
      <c r="X50" s="58"/>
      <c r="Y50" s="22"/>
      <c r="Z50" s="60"/>
    </row>
    <row r="51" spans="1:26" ht="18.75" customHeight="1">
      <c r="A51" s="71"/>
      <c r="B51" s="96"/>
      <c r="C51" s="96"/>
      <c r="D51" s="111"/>
      <c r="E51" s="59"/>
      <c r="F51" s="59"/>
      <c r="G51" s="59"/>
      <c r="H51" s="59"/>
      <c r="I51" s="59"/>
      <c r="J51" s="46"/>
      <c r="K51" s="46"/>
      <c r="L51" s="46"/>
      <c r="M51" s="163"/>
      <c r="N51" s="18"/>
      <c r="O51" s="70" t="s">
        <v>103</v>
      </c>
      <c r="P51" s="58"/>
      <c r="Q51" s="58"/>
      <c r="R51" s="58">
        <f>Heavyweight</f>
        <v>175</v>
      </c>
      <c r="S51" s="58"/>
      <c r="T51" s="66"/>
      <c r="U51" s="22"/>
      <c r="V51" s="61" t="s">
        <v>245</v>
      </c>
      <c r="W51" s="22"/>
      <c r="X51" s="58"/>
      <c r="Y51" s="22"/>
      <c r="Z51" s="234">
        <v>2</v>
      </c>
    </row>
    <row r="52" spans="1:26" ht="18.75" customHeight="1">
      <c r="A52" s="71"/>
      <c r="B52" s="96"/>
      <c r="C52" s="96"/>
      <c r="D52" s="111"/>
      <c r="E52" s="59"/>
      <c r="F52" s="59"/>
      <c r="G52" s="59"/>
      <c r="H52" s="59"/>
      <c r="I52" s="59"/>
      <c r="J52" s="46"/>
      <c r="K52" s="46"/>
      <c r="L52" s="46"/>
      <c r="M52" s="163"/>
      <c r="N52" s="18"/>
      <c r="O52" s="70" t="s">
        <v>104</v>
      </c>
      <c r="P52" s="58"/>
      <c r="Q52" s="58"/>
      <c r="R52" s="58">
        <f>2*Heavyweight</f>
        <v>350</v>
      </c>
      <c r="S52" s="58"/>
      <c r="T52" s="66"/>
      <c r="U52" s="22"/>
      <c r="V52" s="70" t="s">
        <v>246</v>
      </c>
      <c r="W52" s="22"/>
      <c r="X52" s="58"/>
      <c r="Y52" s="22"/>
      <c r="Z52" s="60"/>
    </row>
    <row r="53" spans="1:26" ht="18.75" customHeight="1">
      <c r="A53" s="71"/>
      <c r="B53" s="96"/>
      <c r="C53" s="96"/>
      <c r="D53" s="111"/>
      <c r="E53" s="59"/>
      <c r="F53" s="59"/>
      <c r="G53" s="59"/>
      <c r="H53" s="59"/>
      <c r="I53" s="59"/>
      <c r="J53" s="46"/>
      <c r="K53" s="46"/>
      <c r="L53" s="46"/>
      <c r="M53" s="163"/>
      <c r="N53" s="18"/>
      <c r="O53" s="104" t="s">
        <v>105</v>
      </c>
      <c r="P53" s="105"/>
      <c r="Q53" s="105"/>
      <c r="R53" s="105">
        <f>5*Heavyweight</f>
        <v>875</v>
      </c>
      <c r="S53" s="105"/>
      <c r="T53" s="106"/>
      <c r="U53" s="22"/>
      <c r="V53" s="61" t="s">
        <v>247</v>
      </c>
      <c r="W53" s="22"/>
      <c r="X53" s="58"/>
      <c r="Y53" s="22"/>
      <c r="Z53" s="234"/>
    </row>
    <row r="54" spans="1:35" ht="18.75" customHeight="1">
      <c r="A54" s="71"/>
      <c r="B54" s="96"/>
      <c r="C54" s="96"/>
      <c r="D54" s="111"/>
      <c r="E54" s="59"/>
      <c r="F54" s="59"/>
      <c r="G54" s="59"/>
      <c r="H54" s="59"/>
      <c r="I54" s="59"/>
      <c r="J54" s="46"/>
      <c r="K54" s="46"/>
      <c r="L54" s="46"/>
      <c r="M54" s="37"/>
      <c r="N54" s="18"/>
      <c r="U54" s="22"/>
      <c r="V54" s="61" t="s">
        <v>248</v>
      </c>
      <c r="W54" s="22"/>
      <c r="X54" s="58"/>
      <c r="Y54" s="22"/>
      <c r="Z54" s="60"/>
      <c r="AC54" s="307" t="s">
        <v>21</v>
      </c>
      <c r="AD54" s="308" t="s">
        <v>98</v>
      </c>
      <c r="AE54" s="308" t="s">
        <v>99</v>
      </c>
      <c r="AF54" s="308" t="s">
        <v>100</v>
      </c>
      <c r="AG54" s="308" t="s">
        <v>101</v>
      </c>
      <c r="AH54" s="308" t="s">
        <v>102</v>
      </c>
      <c r="AI54" s="308" t="s">
        <v>45</v>
      </c>
    </row>
    <row r="55" spans="1:35" ht="18.75" customHeight="1">
      <c r="A55" s="15"/>
      <c r="B55" s="154"/>
      <c r="C55" s="155" t="s">
        <v>197</v>
      </c>
      <c r="D55" s="156">
        <f>+Class1_lvl+3</f>
        <v>6</v>
      </c>
      <c r="E55" s="1"/>
      <c r="F55" s="155" t="s">
        <v>198</v>
      </c>
      <c r="G55" s="156">
        <v>2</v>
      </c>
      <c r="H55" s="155" t="s">
        <v>174</v>
      </c>
      <c r="I55" s="156">
        <f>+((intmod+2)*4+4)+((intmod+2+1)*(Class1_lvl-1))</f>
        <v>30</v>
      </c>
      <c r="K55" s="321"/>
      <c r="L55" s="322" t="s">
        <v>212</v>
      </c>
      <c r="M55" s="332">
        <f>SUM(F21:F53)</f>
        <v>30</v>
      </c>
      <c r="N55" s="18"/>
      <c r="R55" s="150"/>
      <c r="U55" s="22"/>
      <c r="V55" s="61" t="s">
        <v>249</v>
      </c>
      <c r="W55" s="22"/>
      <c r="X55" s="58"/>
      <c r="Y55" s="22"/>
      <c r="Z55" s="60"/>
      <c r="AC55" s="25" t="s">
        <v>86</v>
      </c>
      <c r="AD55" s="4">
        <v>1</v>
      </c>
      <c r="AE55" s="4">
        <v>8</v>
      </c>
      <c r="AF55" s="4">
        <v>0</v>
      </c>
      <c r="AG55" s="27">
        <v>0.05</v>
      </c>
      <c r="AH55" s="4"/>
      <c r="AI55" s="4">
        <v>10</v>
      </c>
    </row>
    <row r="56" spans="1:35" ht="18.75" customHeight="1">
      <c r="A56" s="16"/>
      <c r="B56" s="157"/>
      <c r="C56" s="158" t="s">
        <v>211</v>
      </c>
      <c r="D56" s="210">
        <v>4</v>
      </c>
      <c r="E56" s="150"/>
      <c r="F56" s="150"/>
      <c r="G56" s="158"/>
      <c r="H56" s="158"/>
      <c r="I56" s="150"/>
      <c r="J56" s="150"/>
      <c r="K56" s="323"/>
      <c r="L56" s="324" t="s">
        <v>175</v>
      </c>
      <c r="M56" s="333">
        <f>+I55+D56</f>
        <v>34</v>
      </c>
      <c r="N56" s="18"/>
      <c r="O56" s="41"/>
      <c r="P56" s="161"/>
      <c r="Q56" s="162"/>
      <c r="R56" s="264"/>
      <c r="S56" s="162"/>
      <c r="T56" s="209"/>
      <c r="U56" s="22"/>
      <c r="V56" s="70"/>
      <c r="W56" s="22"/>
      <c r="X56" s="58"/>
      <c r="Y56" s="22"/>
      <c r="Z56" s="60"/>
      <c r="AC56" s="25" t="s">
        <v>87</v>
      </c>
      <c r="AD56" s="4">
        <v>2</v>
      </c>
      <c r="AE56" s="4">
        <v>6</v>
      </c>
      <c r="AF56" s="4">
        <v>0</v>
      </c>
      <c r="AG56" s="27">
        <v>0.1</v>
      </c>
      <c r="AH56" s="4"/>
      <c r="AI56" s="4">
        <v>15</v>
      </c>
    </row>
    <row r="57" spans="1:35" ht="18.75" customHeight="1">
      <c r="A57" s="22"/>
      <c r="B57" s="18"/>
      <c r="C57" s="22"/>
      <c r="D57" s="22"/>
      <c r="E57" s="22"/>
      <c r="F57" s="22"/>
      <c r="G57" s="22"/>
      <c r="H57" s="49"/>
      <c r="I57" s="22"/>
      <c r="J57" s="22"/>
      <c r="K57" s="22"/>
      <c r="L57" s="18"/>
      <c r="M57" s="18"/>
      <c r="N57" s="18"/>
      <c r="O57" s="71" t="s">
        <v>250</v>
      </c>
      <c r="Q57" s="170"/>
      <c r="R57" s="267"/>
      <c r="T57" s="176"/>
      <c r="U57" s="22"/>
      <c r="V57" s="71"/>
      <c r="W57" s="22"/>
      <c r="X57" s="58"/>
      <c r="Y57" s="22"/>
      <c r="Z57" s="234"/>
      <c r="AC57" s="25" t="s">
        <v>88</v>
      </c>
      <c r="AD57" s="4">
        <v>3</v>
      </c>
      <c r="AE57" s="4">
        <v>5</v>
      </c>
      <c r="AF57" s="4">
        <v>-1</v>
      </c>
      <c r="AG57" s="27">
        <v>0.15</v>
      </c>
      <c r="AH57" s="4"/>
      <c r="AI57" s="4">
        <v>20</v>
      </c>
    </row>
    <row r="58" spans="1:35" ht="18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77" t="s">
        <v>251</v>
      </c>
      <c r="P58" s="96"/>
      <c r="Q58" s="254"/>
      <c r="R58" s="96"/>
      <c r="S58" s="152"/>
      <c r="T58" s="178"/>
      <c r="U58" s="22"/>
      <c r="V58" s="71"/>
      <c r="W58" s="22"/>
      <c r="X58" s="58"/>
      <c r="Y58" s="22"/>
      <c r="Z58" s="60"/>
      <c r="AC58" s="25" t="s">
        <v>89</v>
      </c>
      <c r="AD58" s="4">
        <v>4</v>
      </c>
      <c r="AE58" s="4">
        <v>4</v>
      </c>
      <c r="AF58" s="4">
        <v>-2</v>
      </c>
      <c r="AG58" s="27">
        <v>0.2</v>
      </c>
      <c r="AH58" s="4"/>
      <c r="AI58" s="4">
        <v>25</v>
      </c>
    </row>
    <row r="59" spans="1:26" ht="18.75" customHeight="1">
      <c r="A59" s="107" t="s">
        <v>68</v>
      </c>
      <c r="B59" s="123"/>
      <c r="C59" s="108"/>
      <c r="D59" s="108"/>
      <c r="E59" s="108" t="s">
        <v>69</v>
      </c>
      <c r="F59" s="123"/>
      <c r="G59" s="123"/>
      <c r="H59" s="123"/>
      <c r="I59" s="123"/>
      <c r="J59" s="123"/>
      <c r="K59" s="123"/>
      <c r="L59" s="123"/>
      <c r="M59" s="124"/>
      <c r="N59" s="18"/>
      <c r="O59" s="273" t="s">
        <v>252</v>
      </c>
      <c r="P59" s="266"/>
      <c r="Q59" s="254"/>
      <c r="R59" s="254"/>
      <c r="S59" s="265"/>
      <c r="T59" s="142"/>
      <c r="U59" s="22"/>
      <c r="V59" s="71"/>
      <c r="W59" s="22"/>
      <c r="X59" s="58"/>
      <c r="Y59" s="22"/>
      <c r="Z59" s="60"/>
    </row>
    <row r="60" spans="1:35" ht="18.75" customHeight="1">
      <c r="A60" s="125" t="s">
        <v>200</v>
      </c>
      <c r="B60" s="120"/>
      <c r="C60" s="119"/>
      <c r="E60" s="170" t="s">
        <v>206</v>
      </c>
      <c r="F60" s="119" t="s">
        <v>207</v>
      </c>
      <c r="G60" s="120"/>
      <c r="H60" s="120"/>
      <c r="I60" s="120"/>
      <c r="J60" s="120"/>
      <c r="K60" s="120"/>
      <c r="L60" s="120"/>
      <c r="M60" s="320" t="s">
        <v>210</v>
      </c>
      <c r="N60" s="18"/>
      <c r="O60" s="273" t="s">
        <v>253</v>
      </c>
      <c r="T60" s="2"/>
      <c r="U60" s="22"/>
      <c r="V60" s="168"/>
      <c r="W60" s="22"/>
      <c r="X60" s="58"/>
      <c r="Y60" s="22"/>
      <c r="Z60" s="60"/>
      <c r="AC60" s="25" t="s">
        <v>31</v>
      </c>
      <c r="AD60" s="4">
        <v>3</v>
      </c>
      <c r="AE60" s="4">
        <v>4</v>
      </c>
      <c r="AF60" s="4">
        <v>-3</v>
      </c>
      <c r="AG60" s="27">
        <v>0.2</v>
      </c>
      <c r="AH60" s="4"/>
      <c r="AI60" s="4">
        <v>25</v>
      </c>
    </row>
    <row r="61" spans="1:35" ht="18.75" customHeight="1">
      <c r="A61" s="125" t="s">
        <v>201</v>
      </c>
      <c r="B61" s="120"/>
      <c r="C61" s="119"/>
      <c r="D61" s="131"/>
      <c r="E61" s="319" t="s">
        <v>209</v>
      </c>
      <c r="F61" s="143"/>
      <c r="G61" s="120"/>
      <c r="H61" s="120"/>
      <c r="I61" s="120"/>
      <c r="J61" s="120"/>
      <c r="K61" s="120"/>
      <c r="L61" s="120"/>
      <c r="M61" s="320" t="s">
        <v>210</v>
      </c>
      <c r="N61" s="18"/>
      <c r="O61" s="273" t="s">
        <v>254</v>
      </c>
      <c r="P61" s="96"/>
      <c r="Q61" s="119"/>
      <c r="R61" s="1"/>
      <c r="S61" s="317"/>
      <c r="T61" s="179"/>
      <c r="U61" s="22"/>
      <c r="V61" s="168"/>
      <c r="W61" s="22"/>
      <c r="X61" s="58"/>
      <c r="Y61" s="22"/>
      <c r="Z61" s="60"/>
      <c r="AC61" s="25" t="s">
        <v>93</v>
      </c>
      <c r="AD61" s="4">
        <v>4</v>
      </c>
      <c r="AE61" s="4">
        <v>3</v>
      </c>
      <c r="AF61" s="4">
        <v>-4</v>
      </c>
      <c r="AG61" s="27">
        <v>0.25</v>
      </c>
      <c r="AH61" s="4"/>
      <c r="AI61" s="4">
        <v>30</v>
      </c>
    </row>
    <row r="62" spans="1:35" ht="18.75" customHeight="1">
      <c r="A62" s="125" t="s">
        <v>224</v>
      </c>
      <c r="B62" s="120"/>
      <c r="C62" s="119"/>
      <c r="D62" s="131"/>
      <c r="E62" s="119" t="s">
        <v>226</v>
      </c>
      <c r="F62" s="120"/>
      <c r="G62" s="120"/>
      <c r="H62" s="120"/>
      <c r="I62" s="120"/>
      <c r="J62" s="120"/>
      <c r="K62" s="120"/>
      <c r="L62" s="120"/>
      <c r="M62" s="320" t="s">
        <v>227</v>
      </c>
      <c r="N62" s="18"/>
      <c r="O62" s="273"/>
      <c r="P62" s="96"/>
      <c r="Q62" s="270"/>
      <c r="T62" s="2"/>
      <c r="U62" s="22"/>
      <c r="V62" s="71"/>
      <c r="W62" s="58"/>
      <c r="X62" s="58"/>
      <c r="Y62" s="22"/>
      <c r="Z62" s="60"/>
      <c r="AC62" s="25" t="s">
        <v>92</v>
      </c>
      <c r="AD62" s="4">
        <v>5</v>
      </c>
      <c r="AE62" s="4">
        <v>2</v>
      </c>
      <c r="AF62" s="4">
        <v>-5</v>
      </c>
      <c r="AG62" s="27">
        <v>0.3</v>
      </c>
      <c r="AH62" s="4"/>
      <c r="AI62" s="4">
        <v>40</v>
      </c>
    </row>
    <row r="63" spans="1:35" ht="18.75" customHeight="1">
      <c r="A63" s="125" t="s">
        <v>233</v>
      </c>
      <c r="B63" s="120"/>
      <c r="C63" s="120"/>
      <c r="D63" s="131"/>
      <c r="E63" s="119" t="s">
        <v>234</v>
      </c>
      <c r="F63" s="119"/>
      <c r="G63" s="119"/>
      <c r="H63" s="152"/>
      <c r="I63" s="119"/>
      <c r="J63" s="152"/>
      <c r="K63" s="120"/>
      <c r="L63" s="119"/>
      <c r="M63" s="320" t="s">
        <v>227</v>
      </c>
      <c r="N63" s="18"/>
      <c r="O63" s="273"/>
      <c r="P63" s="96"/>
      <c r="Q63" s="276"/>
      <c r="R63" s="274"/>
      <c r="S63" s="254"/>
      <c r="T63" s="255"/>
      <c r="U63" s="22"/>
      <c r="V63" s="71"/>
      <c r="W63" s="58"/>
      <c r="X63" s="58"/>
      <c r="Y63" s="22"/>
      <c r="Z63" s="60"/>
      <c r="AC63" s="26" t="s">
        <v>90</v>
      </c>
      <c r="AD63" s="4">
        <v>5</v>
      </c>
      <c r="AE63" s="4">
        <v>3</v>
      </c>
      <c r="AF63" s="4">
        <v>-4</v>
      </c>
      <c r="AG63" s="27">
        <v>0.25</v>
      </c>
      <c r="AH63" s="4"/>
      <c r="AI63" s="4">
        <v>30</v>
      </c>
    </row>
    <row r="64" spans="1:26" ht="18.75" customHeight="1">
      <c r="A64" s="125" t="s">
        <v>235</v>
      </c>
      <c r="B64" s="120"/>
      <c r="C64" s="120"/>
      <c r="D64" s="126"/>
      <c r="E64" s="170" t="s">
        <v>206</v>
      </c>
      <c r="F64" s="235" t="s">
        <v>236</v>
      </c>
      <c r="G64" s="235"/>
      <c r="H64" s="119"/>
      <c r="I64" s="119"/>
      <c r="J64" s="119"/>
      <c r="K64" s="119"/>
      <c r="L64" s="120"/>
      <c r="M64" s="121"/>
      <c r="N64" s="18"/>
      <c r="O64" s="273"/>
      <c r="P64" s="267"/>
      <c r="Q64" s="318"/>
      <c r="R64" s="274"/>
      <c r="S64" s="279"/>
      <c r="T64" s="255"/>
      <c r="U64" s="22"/>
      <c r="V64" s="71"/>
      <c r="W64" s="58"/>
      <c r="X64" s="58"/>
      <c r="Y64" s="58"/>
      <c r="Z64" s="60"/>
    </row>
    <row r="65" spans="1:35" ht="18.75" customHeight="1">
      <c r="A65" s="245"/>
      <c r="B65" s="120"/>
      <c r="C65" s="128"/>
      <c r="D65" s="130"/>
      <c r="E65" s="175"/>
      <c r="F65" s="1"/>
      <c r="G65" s="174"/>
      <c r="H65" s="120"/>
      <c r="I65" s="1"/>
      <c r="J65" s="174"/>
      <c r="K65" s="120"/>
      <c r="L65" s="119"/>
      <c r="M65" s="121"/>
      <c r="N65" s="18"/>
      <c r="O65" s="273"/>
      <c r="P65" s="96"/>
      <c r="Q65" s="269"/>
      <c r="R65" s="272"/>
      <c r="T65" s="275"/>
      <c r="U65" s="22"/>
      <c r="V65" s="71"/>
      <c r="W65" s="58"/>
      <c r="X65" s="58"/>
      <c r="Y65" s="58"/>
      <c r="Z65" s="60"/>
      <c r="AC65" s="26" t="s">
        <v>91</v>
      </c>
      <c r="AD65" s="4">
        <v>6</v>
      </c>
      <c r="AE65" s="4">
        <v>0</v>
      </c>
      <c r="AF65" s="4">
        <v>-7</v>
      </c>
      <c r="AG65" s="27">
        <v>0.4</v>
      </c>
      <c r="AH65" s="4"/>
      <c r="AI65" s="4">
        <v>45</v>
      </c>
    </row>
    <row r="66" spans="1:35" ht="18.75" customHeight="1">
      <c r="A66" s="245"/>
      <c r="B66" s="120"/>
      <c r="C66" s="129"/>
      <c r="D66" s="130"/>
      <c r="E66" s="119"/>
      <c r="F66" s="119"/>
      <c r="G66" s="119"/>
      <c r="H66" s="119"/>
      <c r="I66" s="119"/>
      <c r="J66" s="119"/>
      <c r="K66" s="119"/>
      <c r="L66" s="119"/>
      <c r="M66" s="122"/>
      <c r="N66" s="18"/>
      <c r="O66" s="273"/>
      <c r="P66" s="267"/>
      <c r="T66" s="2"/>
      <c r="U66" s="22"/>
      <c r="V66" s="70"/>
      <c r="W66" s="59"/>
      <c r="X66" s="58"/>
      <c r="Y66" s="58"/>
      <c r="Z66" s="60"/>
      <c r="AA66" s="1"/>
      <c r="AC66" s="26" t="s">
        <v>94</v>
      </c>
      <c r="AD66" s="4">
        <v>6</v>
      </c>
      <c r="AE66" s="4">
        <v>1</v>
      </c>
      <c r="AF66" s="4">
        <v>-6</v>
      </c>
      <c r="AG66" s="27">
        <v>0.35</v>
      </c>
      <c r="AH66" s="4"/>
      <c r="AI66" s="4">
        <v>35</v>
      </c>
    </row>
    <row r="67" spans="1:35" ht="18" customHeight="1">
      <c r="A67" s="127"/>
      <c r="B67" s="120"/>
      <c r="C67" s="129"/>
      <c r="D67" s="126"/>
      <c r="E67" s="119"/>
      <c r="F67" s="119"/>
      <c r="G67" s="119"/>
      <c r="H67" s="225"/>
      <c r="I67" s="225"/>
      <c r="J67" s="119"/>
      <c r="K67" s="119"/>
      <c r="L67" s="119"/>
      <c r="M67" s="122"/>
      <c r="N67" s="18"/>
      <c r="O67" s="273"/>
      <c r="Q67" s="254"/>
      <c r="R67" s="271"/>
      <c r="S67" s="175"/>
      <c r="T67" s="275"/>
      <c r="U67" s="22"/>
      <c r="V67" s="71"/>
      <c r="W67" s="58"/>
      <c r="X67" s="58"/>
      <c r="Y67" s="58"/>
      <c r="Z67" s="60"/>
      <c r="AA67" s="1"/>
      <c r="AC67" s="25" t="s">
        <v>95</v>
      </c>
      <c r="AD67" s="4">
        <v>7</v>
      </c>
      <c r="AE67" s="4">
        <v>0</v>
      </c>
      <c r="AF67" s="4">
        <v>-7</v>
      </c>
      <c r="AG67" s="27">
        <v>0.4</v>
      </c>
      <c r="AH67" s="4"/>
      <c r="AI67" s="4">
        <v>50</v>
      </c>
    </row>
    <row r="68" spans="1:35" ht="18" customHeight="1">
      <c r="A68" s="127"/>
      <c r="B68" s="120"/>
      <c r="C68" s="129"/>
      <c r="D68" s="130"/>
      <c r="E68" s="119"/>
      <c r="F68" s="119"/>
      <c r="G68" s="119"/>
      <c r="H68" s="152"/>
      <c r="I68" s="119"/>
      <c r="J68" s="119"/>
      <c r="K68" s="119"/>
      <c r="L68" s="119"/>
      <c r="M68" s="122"/>
      <c r="O68" s="273"/>
      <c r="P68" s="266"/>
      <c r="Q68" s="254"/>
      <c r="R68" s="254"/>
      <c r="S68" s="265"/>
      <c r="T68" s="178"/>
      <c r="U68" s="22"/>
      <c r="V68" s="71"/>
      <c r="W68" s="58"/>
      <c r="X68" s="58"/>
      <c r="Y68" s="58"/>
      <c r="Z68" s="60"/>
      <c r="AA68" s="1"/>
      <c r="AC68" s="25" t="s">
        <v>96</v>
      </c>
      <c r="AD68" s="4">
        <v>8</v>
      </c>
      <c r="AE68" s="4">
        <v>1</v>
      </c>
      <c r="AF68" s="4">
        <v>-6</v>
      </c>
      <c r="AG68" s="27">
        <v>0.35</v>
      </c>
      <c r="AH68" s="4"/>
      <c r="AI68" s="4">
        <v>50</v>
      </c>
    </row>
    <row r="69" spans="1:26" ht="18" customHeight="1">
      <c r="A69" s="125"/>
      <c r="B69" s="120"/>
      <c r="C69" s="120"/>
      <c r="D69" s="131"/>
      <c r="E69" s="143"/>
      <c r="F69" s="119"/>
      <c r="G69" s="119"/>
      <c r="H69" s="119"/>
      <c r="I69" s="119"/>
      <c r="J69" s="119"/>
      <c r="K69" s="119"/>
      <c r="L69" s="119"/>
      <c r="M69" s="122"/>
      <c r="O69" s="15"/>
      <c r="T69" s="2"/>
      <c r="V69" s="61" t="s">
        <v>154</v>
      </c>
      <c r="W69" s="22"/>
      <c r="X69" s="72"/>
      <c r="Y69" s="22"/>
      <c r="Z69" s="73">
        <f>SUM(Z44:Z68)</f>
        <v>21</v>
      </c>
    </row>
    <row r="70" spans="1:26" ht="18" customHeight="1" thickBot="1">
      <c r="A70" s="247"/>
      <c r="B70" s="247"/>
      <c r="C70" s="247"/>
      <c r="D70" s="248"/>
      <c r="E70" s="249"/>
      <c r="F70" s="119"/>
      <c r="G70" s="119"/>
      <c r="H70" s="119"/>
      <c r="I70" s="119"/>
      <c r="J70" s="119"/>
      <c r="K70" s="119"/>
      <c r="L70" s="119"/>
      <c r="M70" s="122"/>
      <c r="O70" s="273"/>
      <c r="P70" s="96"/>
      <c r="Q70" s="274"/>
      <c r="R70" s="274"/>
      <c r="S70" s="274"/>
      <c r="T70" s="280"/>
      <c r="U70" s="1"/>
      <c r="V70" s="70" t="s">
        <v>67</v>
      </c>
      <c r="W70" s="22"/>
      <c r="X70" s="74"/>
      <c r="Y70" s="22"/>
      <c r="Z70" s="75">
        <f>+wp1wgt+wp2wgt+wp3wgt+wp4wgt+armor1wgt+armor2wgt</f>
        <v>38</v>
      </c>
    </row>
    <row r="71" spans="1:35" ht="18" customHeight="1">
      <c r="A71" s="246"/>
      <c r="B71" s="226"/>
      <c r="C71" s="226"/>
      <c r="D71" s="227"/>
      <c r="E71" s="167"/>
      <c r="F71" s="167"/>
      <c r="G71" s="167"/>
      <c r="H71" s="167"/>
      <c r="I71" s="167"/>
      <c r="J71" s="167"/>
      <c r="K71" s="167"/>
      <c r="L71" s="226"/>
      <c r="M71" s="228"/>
      <c r="O71" s="294"/>
      <c r="P71" s="281"/>
      <c r="Q71" s="281"/>
      <c r="R71" s="281"/>
      <c r="S71" s="281"/>
      <c r="T71" s="295"/>
      <c r="V71" s="76" t="s">
        <v>63</v>
      </c>
      <c r="W71" s="24"/>
      <c r="X71" s="77"/>
      <c r="Y71" s="24"/>
      <c r="Z71" s="73">
        <f>Z70+Z69</f>
        <v>59</v>
      </c>
      <c r="AC71" s="25" t="s">
        <v>97</v>
      </c>
      <c r="AD71" s="4">
        <v>1</v>
      </c>
      <c r="AE71" s="4"/>
      <c r="AF71" s="4">
        <v>-1</v>
      </c>
      <c r="AG71" s="27">
        <v>0.05</v>
      </c>
      <c r="AH71" s="4"/>
      <c r="AI71" s="4">
        <v>5</v>
      </c>
    </row>
    <row r="72" spans="1:13" ht="18" customHeight="1">
      <c r="A72" s="120"/>
      <c r="B72" s="22"/>
      <c r="C72" s="22"/>
      <c r="D72" s="160"/>
      <c r="E72" s="119"/>
      <c r="F72" s="22"/>
      <c r="G72" s="22"/>
      <c r="H72" s="22"/>
      <c r="I72" s="22"/>
      <c r="J72" s="22"/>
      <c r="K72" s="22"/>
      <c r="L72" s="22"/>
      <c r="M72" s="22"/>
    </row>
    <row r="75" spans="15:20" ht="18" customHeight="1">
      <c r="O75" s="119"/>
      <c r="P75" s="119"/>
      <c r="Q75" s="119"/>
      <c r="R75" s="119"/>
      <c r="S75" s="119"/>
      <c r="T75" s="119"/>
    </row>
    <row r="76" spans="1:26" ht="18" customHeight="1">
      <c r="A76" s="9" t="s">
        <v>186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ht="18" customHeight="1">
      <c r="A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ht="18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ht="18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ht="18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ht="18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ht="18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U82" s="119"/>
      <c r="V82" s="119"/>
      <c r="W82" s="119"/>
      <c r="X82" s="119"/>
      <c r="Y82" s="119"/>
      <c r="Z82" s="119"/>
    </row>
    <row r="83" spans="1:14" ht="18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4" ht="18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1:14" ht="18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1:14" ht="18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 ht="18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ht="18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ht="18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13" ht="18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ht="18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104" spans="1:12" ht="18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8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8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8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8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8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8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8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18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ht="18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 ht="18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ht="18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18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18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ht="18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 ht="18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</sheetData>
  <mergeCells count="7">
    <mergeCell ref="AI3:AJ3"/>
    <mergeCell ref="K3:L3"/>
    <mergeCell ref="K5:L5"/>
    <mergeCell ref="K7:L7"/>
    <mergeCell ref="O3:P3"/>
    <mergeCell ref="U3:V3"/>
    <mergeCell ref="AC3:AD3"/>
  </mergeCells>
  <printOptions/>
  <pageMargins left="0.22" right="0.14" top="0.24" bottom="0.46" header="0.27" footer="0.22"/>
  <pageSetup fitToHeight="1" fitToWidth="1" horizontalDpi="600" verticalDpi="600" orientation="portrait" paperSize="9" scale="64" r:id="rId5"/>
  <drawing r:id="rId4"/>
  <legacyDrawing r:id="rId3"/>
  <oleObjects>
    <oleObject progId="CorelPHOTOPAINT.Image.13" shapeId="6683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8.796875" defaultRowHeight="15.75"/>
  <cols>
    <col min="1" max="1" width="2" style="213" customWidth="1"/>
    <col min="2" max="2" width="4" style="213" customWidth="1"/>
    <col min="3" max="3" width="17.796875" style="181" customWidth="1"/>
    <col min="4" max="5" width="3.19921875" style="223" customWidth="1"/>
    <col min="6" max="6" width="3.296875" style="183" customWidth="1"/>
    <col min="7" max="7" width="3.8984375" style="213" customWidth="1"/>
    <col min="8" max="8" width="5" style="213" customWidth="1"/>
    <col min="9" max="9" width="3.19921875" style="213" customWidth="1"/>
    <col min="10" max="10" width="4.296875" style="213" customWidth="1"/>
    <col min="11" max="11" width="3.19921875" style="213" customWidth="1"/>
    <col min="12" max="13" width="3.796875" style="218" customWidth="1"/>
    <col min="14" max="14" width="3.796875" style="180" customWidth="1"/>
    <col min="15" max="15" width="34.296875" style="180" customWidth="1"/>
    <col min="16" max="18" width="2.296875" style="213" customWidth="1"/>
    <col min="19" max="19" width="8.59765625" style="213" customWidth="1"/>
    <col min="20" max="20" width="11.69921875" style="183" customWidth="1"/>
    <col min="21" max="21" width="4.796875" style="183" customWidth="1"/>
    <col min="22" max="22" width="7.69921875" style="183" customWidth="1"/>
    <col min="23" max="23" width="4.796875" style="182" customWidth="1"/>
    <col min="24" max="24" width="5.09765625" style="183" customWidth="1"/>
    <col min="25" max="30" width="4.796875" style="183" customWidth="1"/>
    <col min="31" max="16384" width="8.8984375" style="183" customWidth="1"/>
  </cols>
  <sheetData>
    <row r="1" spans="13:35" ht="15.75">
      <c r="M1" s="219"/>
      <c r="N1" s="195"/>
      <c r="O1" s="195"/>
      <c r="P1" s="216"/>
      <c r="Q1" s="216"/>
      <c r="R1" s="216"/>
      <c r="S1" s="216"/>
      <c r="T1" s="184"/>
      <c r="U1" s="184"/>
      <c r="V1" s="184"/>
      <c r="Y1" s="184"/>
      <c r="Z1" s="184"/>
      <c r="AC1" s="185"/>
      <c r="AD1" s="186"/>
      <c r="AE1" s="186"/>
      <c r="AF1" s="186"/>
      <c r="AG1" s="187"/>
      <c r="AH1" s="186"/>
      <c r="AI1" s="186"/>
    </row>
    <row r="2" spans="13:35" ht="15.75">
      <c r="M2" s="219"/>
      <c r="N2" s="195"/>
      <c r="O2" s="195"/>
      <c r="P2" s="216"/>
      <c r="Q2" s="216"/>
      <c r="R2" s="216"/>
      <c r="S2" s="216"/>
      <c r="T2" s="184"/>
      <c r="U2" s="184"/>
      <c r="V2" s="184"/>
      <c r="Y2" s="184"/>
      <c r="Z2" s="184"/>
      <c r="AC2" s="185"/>
      <c r="AD2" s="186"/>
      <c r="AE2" s="186"/>
      <c r="AF2" s="186"/>
      <c r="AG2" s="187"/>
      <c r="AH2" s="186"/>
      <c r="AI2" s="186"/>
    </row>
    <row r="3" spans="1:26" s="199" customFormat="1" ht="13.5">
      <c r="A3" s="287"/>
      <c r="B3" s="287"/>
      <c r="C3" s="285"/>
      <c r="D3" s="287"/>
      <c r="E3" s="287"/>
      <c r="F3" s="285"/>
      <c r="G3" s="287"/>
      <c r="H3" s="287"/>
      <c r="I3" s="287"/>
      <c r="J3" s="287"/>
      <c r="K3" s="287"/>
      <c r="L3" s="287"/>
      <c r="M3" s="287"/>
      <c r="N3" s="349"/>
      <c r="O3" s="349"/>
      <c r="P3" s="349"/>
      <c r="Q3" s="349"/>
      <c r="R3" s="349"/>
      <c r="S3" s="287"/>
      <c r="T3" s="197"/>
      <c r="U3" s="197"/>
      <c r="V3" s="197"/>
      <c r="W3" s="198"/>
      <c r="X3" s="196"/>
      <c r="Y3" s="197"/>
      <c r="Z3" s="197"/>
    </row>
    <row r="4" spans="1:26" s="205" customFormat="1" ht="15">
      <c r="A4" s="217"/>
      <c r="B4" s="217"/>
      <c r="C4" s="296"/>
      <c r="D4" s="288"/>
      <c r="E4" s="288"/>
      <c r="F4" s="289"/>
      <c r="G4" s="217"/>
      <c r="H4" s="217"/>
      <c r="I4" s="217"/>
      <c r="J4" s="217"/>
      <c r="K4" s="217"/>
      <c r="L4" s="217"/>
      <c r="M4" s="217"/>
      <c r="N4" s="290"/>
      <c r="O4" s="290"/>
      <c r="P4" s="217"/>
      <c r="Q4" s="217"/>
      <c r="R4" s="217"/>
      <c r="S4" s="217"/>
      <c r="T4" s="204"/>
      <c r="U4" s="204"/>
      <c r="V4" s="204"/>
      <c r="W4" s="202"/>
      <c r="X4" s="203"/>
      <c r="Y4" s="204"/>
      <c r="Z4" s="204"/>
    </row>
    <row r="5" spans="1:26" s="192" customFormat="1" ht="15">
      <c r="A5" s="282"/>
      <c r="B5" s="282"/>
      <c r="C5" s="300" t="s">
        <v>31</v>
      </c>
      <c r="D5" s="291"/>
      <c r="E5" s="291"/>
      <c r="F5" s="284"/>
      <c r="G5" s="217"/>
      <c r="H5" s="217"/>
      <c r="I5" s="217"/>
      <c r="J5" s="217"/>
      <c r="K5" s="217"/>
      <c r="L5" s="217"/>
      <c r="M5" s="217"/>
      <c r="N5" s="290"/>
      <c r="O5" s="290"/>
      <c r="P5" s="217"/>
      <c r="Q5" s="217"/>
      <c r="R5" s="217"/>
      <c r="S5" s="217"/>
      <c r="T5" s="200"/>
      <c r="U5" s="200"/>
      <c r="V5" s="200"/>
      <c r="W5" s="201"/>
      <c r="X5" s="200"/>
      <c r="Y5" s="200"/>
      <c r="Z5" s="200"/>
    </row>
    <row r="6" spans="1:26" s="205" customFormat="1" ht="15">
      <c r="A6" s="282"/>
      <c r="B6" s="282"/>
      <c r="C6" s="298"/>
      <c r="D6" s="291"/>
      <c r="E6" s="291"/>
      <c r="F6" s="284"/>
      <c r="G6" s="217"/>
      <c r="H6" s="217"/>
      <c r="I6" s="217"/>
      <c r="J6" s="217"/>
      <c r="K6" s="217"/>
      <c r="L6" s="217"/>
      <c r="M6" s="217"/>
      <c r="N6" s="290"/>
      <c r="O6" s="290"/>
      <c r="P6" s="217"/>
      <c r="Q6" s="217"/>
      <c r="R6" s="217"/>
      <c r="S6" s="217"/>
      <c r="T6" s="203"/>
      <c r="U6" s="203"/>
      <c r="V6" s="203"/>
      <c r="W6" s="206"/>
      <c r="X6" s="203"/>
      <c r="Y6" s="203"/>
      <c r="Z6" s="203"/>
    </row>
    <row r="7" spans="1:26" s="192" customFormat="1" ht="15">
      <c r="A7" s="282"/>
      <c r="B7" s="282"/>
      <c r="C7" s="298" t="s">
        <v>192</v>
      </c>
      <c r="D7" s="291"/>
      <c r="E7" s="291"/>
      <c r="F7" s="284"/>
      <c r="G7" s="217"/>
      <c r="H7" s="217"/>
      <c r="I7" s="217"/>
      <c r="J7" s="217"/>
      <c r="K7" s="217"/>
      <c r="L7" s="220"/>
      <c r="M7" s="220"/>
      <c r="N7" s="290"/>
      <c r="O7" s="290"/>
      <c r="P7" s="217"/>
      <c r="Q7" s="217"/>
      <c r="R7" s="217"/>
      <c r="S7" s="217"/>
      <c r="T7" s="200"/>
      <c r="U7" s="200"/>
      <c r="V7" s="200"/>
      <c r="W7" s="201"/>
      <c r="X7" s="200"/>
      <c r="Y7" s="200"/>
      <c r="Z7" s="200"/>
    </row>
    <row r="8" spans="1:26" s="205" customFormat="1" ht="15">
      <c r="A8" s="217"/>
      <c r="B8" s="217"/>
      <c r="C8" s="299"/>
      <c r="D8" s="291"/>
      <c r="E8" s="291"/>
      <c r="F8" s="284"/>
      <c r="G8" s="217"/>
      <c r="H8" s="217"/>
      <c r="I8" s="217"/>
      <c r="J8" s="217"/>
      <c r="K8" s="217"/>
      <c r="L8" s="217"/>
      <c r="M8" s="217"/>
      <c r="N8" s="290"/>
      <c r="O8" s="290"/>
      <c r="P8" s="217"/>
      <c r="Q8" s="217"/>
      <c r="R8" s="217"/>
      <c r="S8" s="217"/>
      <c r="T8" s="203"/>
      <c r="U8" s="203"/>
      <c r="V8" s="203"/>
      <c r="W8" s="206"/>
      <c r="X8" s="203"/>
      <c r="Y8" s="203"/>
      <c r="Z8" s="203"/>
    </row>
    <row r="9" spans="1:26" s="192" customFormat="1" ht="15">
      <c r="A9" s="217"/>
      <c r="B9" s="217"/>
      <c r="C9" s="297"/>
      <c r="D9" s="291"/>
      <c r="E9" s="291"/>
      <c r="F9" s="284"/>
      <c r="G9" s="217"/>
      <c r="H9" s="217"/>
      <c r="I9" s="217"/>
      <c r="J9" s="220"/>
      <c r="K9" s="217"/>
      <c r="L9" s="217"/>
      <c r="M9" s="217"/>
      <c r="N9" s="290"/>
      <c r="O9" s="290"/>
      <c r="P9" s="217"/>
      <c r="Q9" s="217"/>
      <c r="R9" s="217"/>
      <c r="S9" s="217"/>
      <c r="T9" s="200"/>
      <c r="U9" s="200"/>
      <c r="V9" s="200"/>
      <c r="W9" s="201"/>
      <c r="X9" s="200"/>
      <c r="Y9" s="200"/>
      <c r="Z9" s="200"/>
    </row>
    <row r="10" spans="1:26" s="205" customFormat="1" ht="15">
      <c r="A10" s="217"/>
      <c r="B10" s="217"/>
      <c r="C10" s="299"/>
      <c r="D10" s="291"/>
      <c r="E10" s="291"/>
      <c r="F10" s="284"/>
      <c r="G10" s="217"/>
      <c r="H10" s="217"/>
      <c r="I10" s="217"/>
      <c r="J10" s="217"/>
      <c r="K10" s="217"/>
      <c r="L10" s="217"/>
      <c r="M10" s="217"/>
      <c r="N10" s="290"/>
      <c r="O10" s="290"/>
      <c r="P10" s="217"/>
      <c r="Q10" s="217"/>
      <c r="R10" s="217"/>
      <c r="S10" s="217"/>
      <c r="T10" s="203"/>
      <c r="U10" s="203"/>
      <c r="V10" s="203"/>
      <c r="W10" s="206"/>
      <c r="X10" s="203"/>
      <c r="Y10" s="203"/>
      <c r="Z10" s="203"/>
    </row>
    <row r="11" spans="1:26" s="192" customFormat="1" ht="15">
      <c r="A11" s="217"/>
      <c r="B11" s="217"/>
      <c r="C11" s="299"/>
      <c r="D11" s="291"/>
      <c r="E11" s="291"/>
      <c r="F11" s="284"/>
      <c r="G11" s="217"/>
      <c r="H11" s="217"/>
      <c r="I11" s="217"/>
      <c r="J11" s="220"/>
      <c r="K11" s="217"/>
      <c r="L11" s="217"/>
      <c r="M11" s="217"/>
      <c r="N11" s="290"/>
      <c r="O11" s="290"/>
      <c r="P11" s="217"/>
      <c r="Q11" s="217"/>
      <c r="R11" s="217"/>
      <c r="S11" s="217"/>
      <c r="T11" s="200"/>
      <c r="U11" s="200"/>
      <c r="V11" s="200"/>
      <c r="W11" s="201"/>
      <c r="X11" s="200"/>
      <c r="Y11" s="200"/>
      <c r="Z11" s="200"/>
    </row>
    <row r="12" spans="1:26" s="205" customFormat="1" ht="15" customHeight="1">
      <c r="A12" s="217"/>
      <c r="B12" s="217"/>
      <c r="C12" s="299" t="s">
        <v>193</v>
      </c>
      <c r="D12" s="291"/>
      <c r="E12" s="291"/>
      <c r="F12" s="284"/>
      <c r="G12" s="217"/>
      <c r="H12" s="217"/>
      <c r="I12" s="217"/>
      <c r="J12" s="217"/>
      <c r="K12" s="217"/>
      <c r="L12" s="217"/>
      <c r="M12" s="217"/>
      <c r="N12" s="290"/>
      <c r="O12" s="290"/>
      <c r="P12" s="217"/>
      <c r="Q12" s="217"/>
      <c r="R12" s="217"/>
      <c r="S12" s="217"/>
      <c r="T12" s="203"/>
      <c r="U12" s="203"/>
      <c r="V12" s="203"/>
      <c r="W12" s="206"/>
      <c r="X12" s="203"/>
      <c r="Y12" s="203"/>
      <c r="Z12" s="203"/>
    </row>
    <row r="13" spans="1:26" s="192" customFormat="1" ht="15" customHeight="1">
      <c r="A13" s="217"/>
      <c r="B13" s="217"/>
      <c r="C13" s="299"/>
      <c r="D13" s="291"/>
      <c r="E13" s="291"/>
      <c r="F13" s="284"/>
      <c r="G13" s="217"/>
      <c r="H13" s="217"/>
      <c r="I13" s="217"/>
      <c r="J13" s="217"/>
      <c r="K13" s="217"/>
      <c r="L13" s="217"/>
      <c r="M13" s="217"/>
      <c r="N13" s="290"/>
      <c r="O13" s="290"/>
      <c r="P13" s="217"/>
      <c r="Q13" s="217"/>
      <c r="R13" s="217"/>
      <c r="S13" s="217"/>
      <c r="T13" s="200"/>
      <c r="U13" s="200"/>
      <c r="V13" s="200"/>
      <c r="W13" s="201"/>
      <c r="X13" s="200"/>
      <c r="Y13" s="200"/>
      <c r="Z13" s="200"/>
    </row>
    <row r="14" spans="1:26" s="205" customFormat="1" ht="15">
      <c r="A14" s="217"/>
      <c r="B14" s="217"/>
      <c r="C14" s="299"/>
      <c r="D14" s="291"/>
      <c r="E14" s="291"/>
      <c r="F14" s="284"/>
      <c r="G14" s="217"/>
      <c r="H14" s="217"/>
      <c r="I14" s="217"/>
      <c r="J14" s="217"/>
      <c r="K14" s="217"/>
      <c r="L14" s="217"/>
      <c r="M14" s="217"/>
      <c r="N14" s="290"/>
      <c r="O14" s="290"/>
      <c r="P14" s="217"/>
      <c r="Q14" s="217"/>
      <c r="R14" s="217"/>
      <c r="S14" s="217"/>
      <c r="T14" s="203"/>
      <c r="U14" s="203"/>
      <c r="V14" s="203"/>
      <c r="W14" s="206"/>
      <c r="X14" s="203"/>
      <c r="Y14" s="203"/>
      <c r="Z14" s="203"/>
    </row>
    <row r="15" spans="1:26" s="192" customFormat="1" ht="15">
      <c r="A15" s="217"/>
      <c r="B15" s="217"/>
      <c r="C15" s="299"/>
      <c r="D15" s="291"/>
      <c r="E15" s="291"/>
      <c r="F15" s="284"/>
      <c r="G15" s="217"/>
      <c r="H15" s="217"/>
      <c r="I15" s="217"/>
      <c r="J15" s="220"/>
      <c r="K15" s="217"/>
      <c r="L15" s="217"/>
      <c r="M15" s="217"/>
      <c r="N15" s="290"/>
      <c r="O15" s="290"/>
      <c r="P15" s="217"/>
      <c r="Q15" s="217"/>
      <c r="R15" s="217"/>
      <c r="S15" s="217"/>
      <c r="T15" s="200"/>
      <c r="U15" s="200"/>
      <c r="V15" s="200"/>
      <c r="W15" s="201"/>
      <c r="X15" s="200"/>
      <c r="Y15" s="200"/>
      <c r="Z15" s="200"/>
    </row>
    <row r="16" spans="1:26" s="205" customFormat="1" ht="15">
      <c r="A16" s="217"/>
      <c r="B16" s="217"/>
      <c r="C16" s="299"/>
      <c r="D16" s="291"/>
      <c r="E16" s="291"/>
      <c r="F16" s="284"/>
      <c r="G16" s="217"/>
      <c r="H16" s="217"/>
      <c r="I16" s="217"/>
      <c r="J16" s="217"/>
      <c r="K16" s="217"/>
      <c r="L16" s="217"/>
      <c r="M16" s="217"/>
      <c r="N16" s="290"/>
      <c r="O16" s="290"/>
      <c r="P16" s="217"/>
      <c r="Q16" s="217"/>
      <c r="R16" s="217"/>
      <c r="S16" s="217"/>
      <c r="T16" s="203"/>
      <c r="U16" s="203"/>
      <c r="V16" s="203"/>
      <c r="W16" s="206"/>
      <c r="X16" s="203"/>
      <c r="Y16" s="203"/>
      <c r="Z16" s="203"/>
    </row>
    <row r="17" spans="1:26" s="192" customFormat="1" ht="15">
      <c r="A17" s="217"/>
      <c r="B17" s="217"/>
      <c r="C17" s="299"/>
      <c r="D17" s="291"/>
      <c r="E17" s="291"/>
      <c r="F17" s="284"/>
      <c r="G17" s="217"/>
      <c r="H17" s="217"/>
      <c r="I17" s="217"/>
      <c r="J17" s="217"/>
      <c r="K17" s="217"/>
      <c r="L17" s="217"/>
      <c r="M17" s="217"/>
      <c r="N17" s="290"/>
      <c r="O17" s="290"/>
      <c r="P17" s="217"/>
      <c r="Q17" s="217"/>
      <c r="R17" s="217"/>
      <c r="S17" s="217"/>
      <c r="T17" s="200"/>
      <c r="U17" s="200"/>
      <c r="V17" s="200"/>
      <c r="W17" s="201"/>
      <c r="X17" s="200"/>
      <c r="Y17" s="200"/>
      <c r="Z17" s="200"/>
    </row>
    <row r="18" spans="1:26" s="205" customFormat="1" ht="15">
      <c r="A18" s="217"/>
      <c r="B18" s="217"/>
      <c r="C18" s="299"/>
      <c r="D18" s="291"/>
      <c r="E18" s="291"/>
      <c r="F18" s="284"/>
      <c r="G18" s="217"/>
      <c r="H18" s="217"/>
      <c r="I18" s="217"/>
      <c r="J18" s="217"/>
      <c r="K18" s="217"/>
      <c r="L18" s="217"/>
      <c r="M18" s="217"/>
      <c r="N18" s="290"/>
      <c r="O18" s="290"/>
      <c r="P18" s="217"/>
      <c r="Q18" s="217"/>
      <c r="R18" s="217"/>
      <c r="S18" s="217"/>
      <c r="T18" s="203"/>
      <c r="U18" s="203"/>
      <c r="V18" s="203"/>
      <c r="W18" s="206"/>
      <c r="X18" s="203"/>
      <c r="Y18" s="203"/>
      <c r="Z18" s="203"/>
    </row>
    <row r="19" spans="1:26" s="192" customFormat="1" ht="15">
      <c r="A19" s="217"/>
      <c r="B19" s="217"/>
      <c r="C19" s="299"/>
      <c r="D19" s="291"/>
      <c r="E19" s="291"/>
      <c r="F19" s="284"/>
      <c r="G19" s="217"/>
      <c r="H19" s="217"/>
      <c r="I19" s="217"/>
      <c r="J19" s="217"/>
      <c r="K19" s="217"/>
      <c r="L19" s="217"/>
      <c r="M19" s="217"/>
      <c r="N19" s="290"/>
      <c r="O19" s="290"/>
      <c r="P19" s="217"/>
      <c r="Q19" s="217"/>
      <c r="R19" s="217"/>
      <c r="S19" s="217"/>
      <c r="T19" s="200"/>
      <c r="U19" s="200"/>
      <c r="V19" s="200"/>
      <c r="W19" s="201"/>
      <c r="X19" s="200"/>
      <c r="Y19" s="200"/>
      <c r="Z19" s="200"/>
    </row>
    <row r="20" spans="1:26" s="205" customFormat="1" ht="15">
      <c r="A20" s="217"/>
      <c r="B20" s="217"/>
      <c r="C20" s="299"/>
      <c r="D20" s="291"/>
      <c r="E20" s="291"/>
      <c r="F20" s="284"/>
      <c r="G20" s="217"/>
      <c r="H20" s="217"/>
      <c r="I20" s="217"/>
      <c r="J20" s="217"/>
      <c r="K20" s="217"/>
      <c r="L20" s="217"/>
      <c r="M20" s="217"/>
      <c r="N20" s="290"/>
      <c r="O20" s="290"/>
      <c r="P20" s="217"/>
      <c r="Q20" s="217"/>
      <c r="R20" s="217"/>
      <c r="S20" s="217"/>
      <c r="T20" s="203"/>
      <c r="U20" s="203"/>
      <c r="V20" s="203"/>
      <c r="W20" s="206"/>
      <c r="X20" s="203"/>
      <c r="Y20" s="203"/>
      <c r="Z20" s="203"/>
    </row>
    <row r="21" spans="1:26" s="192" customFormat="1" ht="15">
      <c r="A21" s="217"/>
      <c r="B21" s="217"/>
      <c r="C21" s="299"/>
      <c r="D21" s="291"/>
      <c r="E21" s="291"/>
      <c r="F21" s="284"/>
      <c r="G21" s="217"/>
      <c r="H21" s="217"/>
      <c r="I21" s="217"/>
      <c r="J21" s="217"/>
      <c r="K21" s="217"/>
      <c r="L21" s="217"/>
      <c r="M21" s="217"/>
      <c r="N21" s="290"/>
      <c r="O21" s="290"/>
      <c r="P21" s="217"/>
      <c r="Q21" s="217"/>
      <c r="R21" s="217"/>
      <c r="S21" s="217"/>
      <c r="T21" s="200"/>
      <c r="U21" s="200"/>
      <c r="V21" s="200"/>
      <c r="W21" s="201"/>
      <c r="X21" s="200"/>
      <c r="Y21" s="200"/>
      <c r="Z21" s="200"/>
    </row>
    <row r="22" spans="1:26" s="205" customFormat="1" ht="15">
      <c r="A22" s="217"/>
      <c r="B22" s="217"/>
      <c r="C22" s="299"/>
      <c r="D22" s="291"/>
      <c r="E22" s="291"/>
      <c r="F22" s="284"/>
      <c r="G22" s="217"/>
      <c r="H22" s="217"/>
      <c r="I22" s="217"/>
      <c r="J22" s="217"/>
      <c r="K22" s="217"/>
      <c r="L22" s="217"/>
      <c r="M22" s="217"/>
      <c r="N22" s="290"/>
      <c r="O22" s="290"/>
      <c r="P22" s="217"/>
      <c r="Q22" s="217"/>
      <c r="R22" s="217"/>
      <c r="S22" s="217"/>
      <c r="T22" s="203"/>
      <c r="U22" s="203"/>
      <c r="V22" s="203"/>
      <c r="W22" s="206"/>
      <c r="X22" s="203"/>
      <c r="Y22" s="203"/>
      <c r="Z22" s="203"/>
    </row>
    <row r="23" spans="1:26" s="192" customFormat="1" ht="15">
      <c r="A23" s="217"/>
      <c r="B23" s="217"/>
      <c r="C23" s="299"/>
      <c r="D23" s="291"/>
      <c r="E23" s="291"/>
      <c r="F23" s="284"/>
      <c r="G23" s="217"/>
      <c r="H23" s="217"/>
      <c r="I23" s="217"/>
      <c r="J23" s="217"/>
      <c r="K23" s="217"/>
      <c r="L23" s="217"/>
      <c r="M23" s="217"/>
      <c r="N23" s="290"/>
      <c r="O23" s="290"/>
      <c r="P23" s="217"/>
      <c r="Q23" s="217"/>
      <c r="R23" s="217"/>
      <c r="S23" s="217"/>
      <c r="T23" s="200"/>
      <c r="U23" s="200"/>
      <c r="V23" s="200"/>
      <c r="W23" s="201"/>
      <c r="X23" s="200"/>
      <c r="Y23" s="200"/>
      <c r="Z23" s="200"/>
    </row>
    <row r="24" spans="1:26" s="205" customFormat="1" ht="15">
      <c r="A24" s="217"/>
      <c r="B24" s="217"/>
      <c r="C24" s="299"/>
      <c r="D24" s="291"/>
      <c r="E24" s="291"/>
      <c r="F24" s="284"/>
      <c r="G24" s="217"/>
      <c r="H24" s="217"/>
      <c r="I24" s="217"/>
      <c r="J24" s="217"/>
      <c r="K24" s="217"/>
      <c r="L24" s="217"/>
      <c r="M24" s="217"/>
      <c r="N24" s="290"/>
      <c r="O24" s="290"/>
      <c r="P24" s="217"/>
      <c r="Q24" s="217"/>
      <c r="R24" s="217"/>
      <c r="S24" s="217"/>
      <c r="T24" s="203"/>
      <c r="U24" s="203"/>
      <c r="V24" s="203"/>
      <c r="W24" s="206"/>
      <c r="X24" s="203"/>
      <c r="Y24" s="203"/>
      <c r="Z24" s="203"/>
    </row>
    <row r="25" spans="1:26" s="192" customFormat="1" ht="15">
      <c r="A25" s="217"/>
      <c r="B25" s="217"/>
      <c r="C25" s="299"/>
      <c r="D25" s="291"/>
      <c r="E25" s="291"/>
      <c r="F25" s="284"/>
      <c r="G25" s="217"/>
      <c r="H25" s="217"/>
      <c r="I25" s="217"/>
      <c r="J25" s="220"/>
      <c r="K25" s="217"/>
      <c r="L25" s="217"/>
      <c r="M25" s="217"/>
      <c r="N25" s="290"/>
      <c r="O25" s="290"/>
      <c r="P25" s="217"/>
      <c r="Q25" s="217"/>
      <c r="R25" s="217"/>
      <c r="S25" s="217"/>
      <c r="T25" s="200"/>
      <c r="U25" s="200"/>
      <c r="V25" s="200"/>
      <c r="W25" s="201"/>
      <c r="X25" s="200"/>
      <c r="Y25" s="200"/>
      <c r="Z25" s="200"/>
    </row>
    <row r="26" spans="1:26" s="205" customFormat="1" ht="15">
      <c r="A26" s="217"/>
      <c r="B26" s="217"/>
      <c r="C26" s="299"/>
      <c r="D26" s="291"/>
      <c r="E26" s="291"/>
      <c r="F26" s="284"/>
      <c r="G26" s="217"/>
      <c r="H26" s="217"/>
      <c r="I26" s="217"/>
      <c r="J26" s="217"/>
      <c r="K26" s="217"/>
      <c r="L26" s="217"/>
      <c r="M26" s="217"/>
      <c r="N26" s="290"/>
      <c r="O26" s="290"/>
      <c r="P26" s="217"/>
      <c r="Q26" s="217"/>
      <c r="R26" s="217"/>
      <c r="S26" s="217"/>
      <c r="T26" s="203"/>
      <c r="U26" s="203"/>
      <c r="V26" s="203"/>
      <c r="W26" s="206"/>
      <c r="X26" s="203"/>
      <c r="Y26" s="203"/>
      <c r="Z26" s="203"/>
    </row>
    <row r="27" spans="1:26" s="192" customFormat="1" ht="15">
      <c r="A27" s="217"/>
      <c r="B27" s="217"/>
      <c r="C27" s="299"/>
      <c r="D27" s="291"/>
      <c r="E27" s="291"/>
      <c r="F27" s="284"/>
      <c r="G27" s="217"/>
      <c r="H27" s="217"/>
      <c r="I27" s="217"/>
      <c r="J27" s="217"/>
      <c r="K27" s="217"/>
      <c r="L27" s="220"/>
      <c r="M27" s="220"/>
      <c r="N27" s="290"/>
      <c r="O27" s="290"/>
      <c r="P27" s="217"/>
      <c r="Q27" s="217"/>
      <c r="R27" s="217"/>
      <c r="S27" s="217"/>
      <c r="T27" s="200"/>
      <c r="U27" s="200"/>
      <c r="V27" s="200"/>
      <c r="W27" s="201"/>
      <c r="X27" s="200"/>
      <c r="Y27" s="200"/>
      <c r="Z27" s="200"/>
    </row>
    <row r="28" spans="1:26" s="205" customFormat="1" ht="15" customHeight="1">
      <c r="A28" s="282"/>
      <c r="B28" s="282"/>
      <c r="C28" s="298"/>
      <c r="D28" s="291"/>
      <c r="E28" s="291"/>
      <c r="F28" s="284"/>
      <c r="G28" s="217"/>
      <c r="H28" s="217"/>
      <c r="I28" s="217"/>
      <c r="J28" s="217"/>
      <c r="K28" s="217"/>
      <c r="L28" s="217"/>
      <c r="M28" s="217"/>
      <c r="N28" s="290"/>
      <c r="O28" s="290"/>
      <c r="P28" s="217"/>
      <c r="Q28" s="217"/>
      <c r="R28" s="217"/>
      <c r="S28" s="217"/>
      <c r="T28" s="203"/>
      <c r="U28" s="203"/>
      <c r="V28" s="203"/>
      <c r="W28" s="206"/>
      <c r="X28" s="203"/>
      <c r="Y28" s="203"/>
      <c r="Z28" s="203"/>
    </row>
    <row r="29" spans="1:26" s="192" customFormat="1" ht="15">
      <c r="A29" s="217"/>
      <c r="B29" s="217"/>
      <c r="C29" s="299"/>
      <c r="D29" s="291"/>
      <c r="E29" s="291"/>
      <c r="F29" s="284"/>
      <c r="G29" s="217"/>
      <c r="H29" s="217"/>
      <c r="I29" s="217"/>
      <c r="J29" s="217"/>
      <c r="K29" s="217"/>
      <c r="L29" s="217"/>
      <c r="M29" s="217"/>
      <c r="N29" s="290"/>
      <c r="O29" s="290"/>
      <c r="P29" s="217"/>
      <c r="Q29" s="217"/>
      <c r="R29" s="217"/>
      <c r="S29" s="217"/>
      <c r="T29" s="200"/>
      <c r="U29" s="200"/>
      <c r="V29" s="200"/>
      <c r="W29" s="201"/>
      <c r="X29" s="200"/>
      <c r="Y29" s="200"/>
      <c r="Z29" s="200"/>
    </row>
    <row r="30" spans="1:26" s="205" customFormat="1" ht="15">
      <c r="A30" s="217"/>
      <c r="B30" s="217"/>
      <c r="C30" s="299"/>
      <c r="D30" s="291"/>
      <c r="E30" s="291"/>
      <c r="F30" s="284"/>
      <c r="G30" s="217"/>
      <c r="H30" s="217"/>
      <c r="I30" s="217"/>
      <c r="J30" s="217"/>
      <c r="K30" s="217"/>
      <c r="L30" s="217"/>
      <c r="M30" s="217"/>
      <c r="N30" s="290"/>
      <c r="O30" s="290"/>
      <c r="P30" s="217"/>
      <c r="Q30" s="217"/>
      <c r="R30" s="217"/>
      <c r="S30" s="217"/>
      <c r="T30" s="203"/>
      <c r="U30" s="203"/>
      <c r="V30" s="203"/>
      <c r="W30" s="206"/>
      <c r="X30" s="203"/>
      <c r="Y30" s="203"/>
      <c r="Z30" s="203"/>
    </row>
    <row r="31" spans="1:26" s="192" customFormat="1" ht="15">
      <c r="A31" s="217"/>
      <c r="B31" s="217"/>
      <c r="C31" s="299"/>
      <c r="D31" s="291"/>
      <c r="E31" s="291"/>
      <c r="F31" s="284"/>
      <c r="G31" s="217"/>
      <c r="H31" s="217"/>
      <c r="I31" s="217"/>
      <c r="J31" s="217"/>
      <c r="K31" s="217"/>
      <c r="L31" s="217"/>
      <c r="M31" s="217"/>
      <c r="N31" s="290"/>
      <c r="O31" s="290"/>
      <c r="P31" s="217"/>
      <c r="Q31" s="217"/>
      <c r="R31" s="217"/>
      <c r="S31" s="217"/>
      <c r="T31" s="200"/>
      <c r="U31" s="200"/>
      <c r="V31" s="200"/>
      <c r="W31" s="201"/>
      <c r="X31" s="200"/>
      <c r="Y31" s="200"/>
      <c r="Z31" s="200"/>
    </row>
    <row r="32" spans="1:26" s="205" customFormat="1" ht="38.25" customHeight="1">
      <c r="A32" s="217"/>
      <c r="B32" s="217"/>
      <c r="C32" s="299"/>
      <c r="D32" s="291"/>
      <c r="E32" s="291"/>
      <c r="F32" s="284"/>
      <c r="G32" s="217"/>
      <c r="H32" s="217"/>
      <c r="I32" s="217"/>
      <c r="J32" s="220"/>
      <c r="K32" s="217"/>
      <c r="L32" s="217"/>
      <c r="M32" s="217"/>
      <c r="N32" s="290"/>
      <c r="O32" s="290"/>
      <c r="P32" s="217"/>
      <c r="Q32" s="217"/>
      <c r="R32" s="217"/>
      <c r="S32" s="217"/>
      <c r="T32" s="203"/>
      <c r="U32" s="203"/>
      <c r="V32" s="203"/>
      <c r="W32" s="206"/>
      <c r="X32" s="203"/>
      <c r="Y32" s="203"/>
      <c r="Z32" s="203"/>
    </row>
    <row r="33" spans="1:26" s="192" customFormat="1" ht="15" customHeight="1">
      <c r="A33" s="217"/>
      <c r="B33" s="217"/>
      <c r="C33" s="285"/>
      <c r="D33" s="291"/>
      <c r="E33" s="291"/>
      <c r="F33" s="284"/>
      <c r="G33" s="217"/>
      <c r="H33" s="217"/>
      <c r="I33" s="217"/>
      <c r="J33" s="217"/>
      <c r="K33" s="217"/>
      <c r="L33" s="217"/>
      <c r="M33" s="217"/>
      <c r="N33" s="290"/>
      <c r="O33" s="290"/>
      <c r="P33" s="217"/>
      <c r="Q33" s="217"/>
      <c r="R33" s="217"/>
      <c r="S33" s="217"/>
      <c r="T33" s="200"/>
      <c r="U33" s="200"/>
      <c r="V33" s="200"/>
      <c r="W33" s="201"/>
      <c r="X33" s="200"/>
      <c r="Y33" s="200"/>
      <c r="Z33" s="200"/>
    </row>
    <row r="34" spans="1:26" s="205" customFormat="1" ht="15.75">
      <c r="A34" s="217"/>
      <c r="B34" s="217"/>
      <c r="C34" s="285"/>
      <c r="D34" s="291"/>
      <c r="E34" s="291"/>
      <c r="F34" s="284"/>
      <c r="G34" s="217"/>
      <c r="H34" s="217"/>
      <c r="I34" s="217"/>
      <c r="J34" s="220"/>
      <c r="K34" s="286"/>
      <c r="L34" s="217"/>
      <c r="M34" s="217"/>
      <c r="N34" s="290"/>
      <c r="O34" s="290"/>
      <c r="P34" s="217"/>
      <c r="Q34" s="217"/>
      <c r="R34" s="217"/>
      <c r="S34" s="217"/>
      <c r="T34" s="203"/>
      <c r="U34" s="203"/>
      <c r="V34" s="203"/>
      <c r="W34" s="206"/>
      <c r="X34" s="203"/>
      <c r="Y34" s="203"/>
      <c r="Z34" s="203"/>
    </row>
    <row r="35" spans="1:26" s="192" customFormat="1" ht="15">
      <c r="A35" s="217"/>
      <c r="B35" s="217"/>
      <c r="C35" s="285"/>
      <c r="D35" s="291"/>
      <c r="E35" s="291"/>
      <c r="F35" s="284"/>
      <c r="G35" s="217"/>
      <c r="H35" s="217"/>
      <c r="I35" s="217"/>
      <c r="J35" s="217"/>
      <c r="K35" s="217"/>
      <c r="L35" s="217"/>
      <c r="M35" s="217"/>
      <c r="N35" s="290"/>
      <c r="O35" s="290"/>
      <c r="P35" s="217"/>
      <c r="Q35" s="217"/>
      <c r="R35" s="217"/>
      <c r="S35" s="217"/>
      <c r="T35" s="200"/>
      <c r="U35" s="200"/>
      <c r="V35" s="200"/>
      <c r="W35" s="201"/>
      <c r="X35" s="200"/>
      <c r="Y35" s="200"/>
      <c r="Z35" s="200"/>
    </row>
    <row r="36" spans="1:26" s="205" customFormat="1" ht="15">
      <c r="A36" s="217"/>
      <c r="B36" s="217"/>
      <c r="C36" s="285"/>
      <c r="D36" s="291"/>
      <c r="E36" s="291"/>
      <c r="F36" s="284"/>
      <c r="G36" s="217"/>
      <c r="H36" s="217"/>
      <c r="I36" s="217"/>
      <c r="J36" s="217"/>
      <c r="K36" s="217"/>
      <c r="L36" s="217"/>
      <c r="M36" s="217"/>
      <c r="N36" s="290"/>
      <c r="O36" s="290"/>
      <c r="P36" s="217"/>
      <c r="Q36" s="217"/>
      <c r="R36" s="217"/>
      <c r="S36" s="217"/>
      <c r="T36" s="203"/>
      <c r="U36" s="203"/>
      <c r="V36" s="203"/>
      <c r="W36" s="206"/>
      <c r="X36" s="203"/>
      <c r="Y36" s="203"/>
      <c r="Z36" s="203"/>
    </row>
    <row r="37" spans="1:26" s="192" customFormat="1" ht="15">
      <c r="A37" s="217"/>
      <c r="B37" s="217"/>
      <c r="C37" s="285"/>
      <c r="D37" s="291"/>
      <c r="E37" s="291"/>
      <c r="F37" s="284"/>
      <c r="G37" s="217"/>
      <c r="H37" s="217"/>
      <c r="I37" s="217"/>
      <c r="J37" s="217"/>
      <c r="K37" s="217"/>
      <c r="L37" s="217"/>
      <c r="M37" s="217"/>
      <c r="N37" s="290"/>
      <c r="O37" s="290"/>
      <c r="P37" s="217"/>
      <c r="Q37" s="217"/>
      <c r="R37" s="217"/>
      <c r="S37" s="217"/>
      <c r="T37" s="200"/>
      <c r="U37" s="200"/>
      <c r="V37" s="200"/>
      <c r="W37" s="201"/>
      <c r="X37" s="200"/>
      <c r="Y37" s="200"/>
      <c r="Z37" s="200"/>
    </row>
    <row r="38" spans="1:26" s="205" customFormat="1" ht="36.75" customHeight="1">
      <c r="A38" s="282"/>
      <c r="B38" s="282"/>
      <c r="C38" s="283"/>
      <c r="D38" s="291"/>
      <c r="E38" s="291"/>
      <c r="F38" s="284"/>
      <c r="G38" s="217"/>
      <c r="H38" s="217"/>
      <c r="I38" s="217"/>
      <c r="J38" s="220"/>
      <c r="K38" s="217"/>
      <c r="L38" s="217"/>
      <c r="M38" s="217"/>
      <c r="N38" s="290"/>
      <c r="O38" s="290"/>
      <c r="P38" s="217"/>
      <c r="Q38" s="217"/>
      <c r="R38" s="217"/>
      <c r="S38" s="217"/>
      <c r="T38" s="203"/>
      <c r="U38" s="203"/>
      <c r="V38" s="203"/>
      <c r="W38" s="206"/>
      <c r="X38" s="203"/>
      <c r="Y38" s="203"/>
      <c r="Z38" s="203"/>
    </row>
    <row r="39" spans="1:26" s="205" customFormat="1" ht="15">
      <c r="A39" s="217"/>
      <c r="B39" s="217"/>
      <c r="C39" s="285"/>
      <c r="D39" s="291"/>
      <c r="E39" s="291"/>
      <c r="F39" s="284"/>
      <c r="G39" s="217"/>
      <c r="H39" s="217"/>
      <c r="I39" s="217"/>
      <c r="J39" s="217"/>
      <c r="K39" s="217"/>
      <c r="L39" s="217"/>
      <c r="M39" s="217"/>
      <c r="N39" s="290"/>
      <c r="O39" s="290"/>
      <c r="P39" s="217"/>
      <c r="Q39" s="217"/>
      <c r="R39" s="217"/>
      <c r="S39" s="217"/>
      <c r="T39" s="203"/>
      <c r="U39" s="203"/>
      <c r="V39" s="203"/>
      <c r="W39" s="206"/>
      <c r="X39" s="203"/>
      <c r="Y39" s="203"/>
      <c r="Z39" s="203"/>
    </row>
    <row r="40" spans="1:26" s="192" customFormat="1" ht="15.75">
      <c r="A40" s="217"/>
      <c r="B40" s="217"/>
      <c r="C40" s="285"/>
      <c r="D40" s="291"/>
      <c r="E40" s="291"/>
      <c r="F40" s="284"/>
      <c r="G40" s="217"/>
      <c r="H40" s="217"/>
      <c r="I40" s="286"/>
      <c r="J40" s="217"/>
      <c r="K40" s="217"/>
      <c r="L40" s="217"/>
      <c r="M40" s="217"/>
      <c r="N40" s="290"/>
      <c r="O40" s="290"/>
      <c r="P40" s="217"/>
      <c r="Q40" s="217"/>
      <c r="R40" s="217"/>
      <c r="S40" s="217"/>
      <c r="T40" s="200"/>
      <c r="U40" s="200"/>
      <c r="V40" s="200"/>
      <c r="W40" s="201"/>
      <c r="X40" s="200"/>
      <c r="Y40" s="200"/>
      <c r="Z40" s="200"/>
    </row>
    <row r="41" spans="1:26" s="205" customFormat="1" ht="26.25" customHeight="1">
      <c r="A41" s="217"/>
      <c r="B41" s="217"/>
      <c r="C41" s="285"/>
      <c r="D41" s="291"/>
      <c r="E41" s="291"/>
      <c r="F41" s="284"/>
      <c r="G41" s="217"/>
      <c r="H41" s="217"/>
      <c r="I41" s="217"/>
      <c r="J41" s="217"/>
      <c r="K41" s="217"/>
      <c r="L41" s="220"/>
      <c r="M41" s="220"/>
      <c r="N41" s="290"/>
      <c r="O41" s="290"/>
      <c r="P41" s="217"/>
      <c r="Q41" s="217"/>
      <c r="R41" s="217"/>
      <c r="S41" s="217"/>
      <c r="T41" s="203"/>
      <c r="U41" s="203"/>
      <c r="V41" s="203"/>
      <c r="W41" s="206"/>
      <c r="X41" s="203"/>
      <c r="Y41" s="203"/>
      <c r="Z41" s="203"/>
    </row>
    <row r="42" spans="1:26" s="205" customFormat="1" ht="15">
      <c r="A42" s="217"/>
      <c r="B42" s="217"/>
      <c r="C42" s="285"/>
      <c r="D42" s="291"/>
      <c r="E42" s="291"/>
      <c r="F42" s="284"/>
      <c r="G42" s="217"/>
      <c r="H42" s="217"/>
      <c r="I42" s="217"/>
      <c r="J42" s="217"/>
      <c r="K42" s="217"/>
      <c r="L42" s="217"/>
      <c r="M42" s="217"/>
      <c r="N42" s="290"/>
      <c r="O42" s="290"/>
      <c r="P42" s="217"/>
      <c r="Q42" s="217"/>
      <c r="R42" s="217"/>
      <c r="S42" s="217"/>
      <c r="T42" s="203"/>
      <c r="U42" s="203"/>
      <c r="V42" s="203"/>
      <c r="W42" s="206"/>
      <c r="X42" s="203"/>
      <c r="Y42" s="203"/>
      <c r="Z42" s="203"/>
    </row>
    <row r="43" spans="1:26" s="193" customFormat="1" ht="24" customHeight="1">
      <c r="A43" s="217"/>
      <c r="B43" s="217"/>
      <c r="C43" s="285"/>
      <c r="D43" s="291"/>
      <c r="E43" s="291"/>
      <c r="F43" s="284"/>
      <c r="G43" s="217"/>
      <c r="H43" s="217"/>
      <c r="I43" s="217"/>
      <c r="J43" s="217"/>
      <c r="K43" s="286"/>
      <c r="L43" s="286"/>
      <c r="M43" s="286"/>
      <c r="N43" s="292"/>
      <c r="O43" s="290"/>
      <c r="P43" s="217"/>
      <c r="Q43" s="217"/>
      <c r="R43" s="217"/>
      <c r="S43" s="217"/>
      <c r="T43" s="191"/>
      <c r="U43" s="191"/>
      <c r="V43" s="191"/>
      <c r="W43" s="194"/>
      <c r="X43" s="191"/>
      <c r="Y43" s="191"/>
      <c r="Z43" s="191"/>
    </row>
    <row r="44" spans="1:26" s="193" customFormat="1" ht="26.25" customHeight="1">
      <c r="A44" s="217"/>
      <c r="B44" s="217"/>
      <c r="C44" s="285"/>
      <c r="D44" s="291"/>
      <c r="E44" s="291"/>
      <c r="F44" s="284"/>
      <c r="G44" s="217"/>
      <c r="H44" s="217"/>
      <c r="I44" s="217"/>
      <c r="J44" s="217"/>
      <c r="K44" s="217"/>
      <c r="L44" s="217"/>
      <c r="M44" s="217"/>
      <c r="N44" s="290"/>
      <c r="O44" s="290"/>
      <c r="P44" s="217"/>
      <c r="Q44" s="217"/>
      <c r="R44" s="217"/>
      <c r="S44" s="217"/>
      <c r="T44" s="191"/>
      <c r="U44" s="191"/>
      <c r="V44" s="191"/>
      <c r="W44" s="194"/>
      <c r="X44" s="191"/>
      <c r="Y44" s="191"/>
      <c r="Z44" s="191"/>
    </row>
    <row r="45" spans="1:26" s="193" customFormat="1" ht="24.75" customHeight="1">
      <c r="A45" s="217"/>
      <c r="B45" s="217"/>
      <c r="C45" s="285"/>
      <c r="D45" s="291"/>
      <c r="E45" s="291"/>
      <c r="F45" s="284"/>
      <c r="G45" s="217"/>
      <c r="H45" s="217"/>
      <c r="I45" s="217"/>
      <c r="J45" s="217"/>
      <c r="K45" s="217"/>
      <c r="L45" s="217"/>
      <c r="M45" s="217"/>
      <c r="N45" s="293"/>
      <c r="O45" s="290"/>
      <c r="P45" s="217"/>
      <c r="Q45" s="217"/>
      <c r="R45" s="217"/>
      <c r="S45" s="217"/>
      <c r="T45" s="191"/>
      <c r="U45" s="191"/>
      <c r="V45" s="191"/>
      <c r="W45" s="194"/>
      <c r="X45" s="191"/>
      <c r="Y45" s="191"/>
      <c r="Z45" s="191"/>
    </row>
    <row r="46" spans="1:26" s="193" customFormat="1" ht="26.25" customHeight="1">
      <c r="A46" s="217"/>
      <c r="B46" s="217"/>
      <c r="C46" s="285"/>
      <c r="D46" s="291"/>
      <c r="E46" s="291"/>
      <c r="F46" s="284"/>
      <c r="G46" s="217"/>
      <c r="H46" s="217"/>
      <c r="I46" s="217"/>
      <c r="J46" s="217"/>
      <c r="K46" s="217"/>
      <c r="L46" s="217"/>
      <c r="M46" s="217"/>
      <c r="N46" s="293"/>
      <c r="O46" s="290"/>
      <c r="P46" s="217"/>
      <c r="Q46" s="217"/>
      <c r="R46" s="217"/>
      <c r="S46" s="217"/>
      <c r="T46" s="191"/>
      <c r="U46" s="191"/>
      <c r="V46" s="191"/>
      <c r="W46" s="194"/>
      <c r="X46" s="191"/>
      <c r="Y46" s="191"/>
      <c r="Z46" s="191"/>
    </row>
    <row r="47" spans="1:26" s="193" customFormat="1" ht="15">
      <c r="A47" s="214"/>
      <c r="B47" s="214"/>
      <c r="C47" s="189"/>
      <c r="D47" s="224"/>
      <c r="E47" s="224"/>
      <c r="F47" s="191"/>
      <c r="G47" s="214"/>
      <c r="H47" s="214"/>
      <c r="I47" s="214"/>
      <c r="J47" s="214"/>
      <c r="K47" s="221"/>
      <c r="L47" s="221"/>
      <c r="M47" s="221"/>
      <c r="N47" s="229"/>
      <c r="O47" s="190"/>
      <c r="P47" s="214"/>
      <c r="Q47" s="214"/>
      <c r="R47" s="214"/>
      <c r="S47" s="214"/>
      <c r="T47" s="191"/>
      <c r="U47" s="191"/>
      <c r="V47" s="191"/>
      <c r="W47" s="194"/>
      <c r="X47" s="191"/>
      <c r="Y47" s="191"/>
      <c r="Z47" s="191"/>
    </row>
    <row r="48" spans="1:26" s="193" customFormat="1" ht="15">
      <c r="A48" s="214"/>
      <c r="B48" s="214"/>
      <c r="C48" s="189"/>
      <c r="D48" s="224"/>
      <c r="E48" s="224"/>
      <c r="F48" s="191"/>
      <c r="G48" s="214"/>
      <c r="H48" s="214"/>
      <c r="I48" s="214"/>
      <c r="J48" s="214"/>
      <c r="K48" s="221"/>
      <c r="L48" s="221"/>
      <c r="M48" s="221"/>
      <c r="N48" s="229"/>
      <c r="O48" s="190"/>
      <c r="P48" s="214"/>
      <c r="Q48" s="214"/>
      <c r="R48" s="214"/>
      <c r="S48" s="214"/>
      <c r="T48" s="191"/>
      <c r="U48" s="191"/>
      <c r="V48" s="191"/>
      <c r="W48" s="194"/>
      <c r="X48" s="191"/>
      <c r="Y48" s="191"/>
      <c r="Z48" s="191"/>
    </row>
    <row r="49" spans="1:26" s="193" customFormat="1" ht="15">
      <c r="A49" s="214"/>
      <c r="B49" s="214"/>
      <c r="C49" s="189"/>
      <c r="D49" s="224"/>
      <c r="E49" s="224"/>
      <c r="F49" s="191"/>
      <c r="G49" s="214"/>
      <c r="H49" s="214"/>
      <c r="I49" s="214"/>
      <c r="J49" s="214"/>
      <c r="K49" s="221"/>
      <c r="L49" s="221"/>
      <c r="M49" s="221"/>
      <c r="N49" s="229"/>
      <c r="O49" s="190"/>
      <c r="P49" s="214"/>
      <c r="Q49" s="214"/>
      <c r="R49" s="214"/>
      <c r="S49" s="214"/>
      <c r="T49" s="191"/>
      <c r="U49" s="191"/>
      <c r="V49" s="191"/>
      <c r="W49" s="194"/>
      <c r="X49" s="191"/>
      <c r="Y49" s="191"/>
      <c r="Z49" s="191"/>
    </row>
    <row r="50" spans="1:26" s="193" customFormat="1" ht="15">
      <c r="A50" s="214"/>
      <c r="B50" s="214"/>
      <c r="C50" s="189"/>
      <c r="D50" s="224"/>
      <c r="E50" s="224"/>
      <c r="F50" s="191"/>
      <c r="G50" s="214"/>
      <c r="H50" s="214"/>
      <c r="I50" s="214"/>
      <c r="J50" s="214"/>
      <c r="K50" s="221"/>
      <c r="L50" s="221"/>
      <c r="M50" s="221"/>
      <c r="N50" s="229"/>
      <c r="O50" s="190"/>
      <c r="P50" s="214"/>
      <c r="Q50" s="214"/>
      <c r="R50" s="214"/>
      <c r="S50" s="214"/>
      <c r="T50" s="191"/>
      <c r="U50" s="191"/>
      <c r="V50" s="191"/>
      <c r="W50" s="194"/>
      <c r="X50" s="191"/>
      <c r="Y50" s="191"/>
      <c r="Z50" s="191"/>
    </row>
    <row r="51" spans="1:26" s="193" customFormat="1" ht="15">
      <c r="A51" s="214"/>
      <c r="B51" s="214"/>
      <c r="C51" s="189"/>
      <c r="D51" s="224"/>
      <c r="E51" s="224"/>
      <c r="F51" s="191"/>
      <c r="G51" s="214"/>
      <c r="H51" s="214"/>
      <c r="I51" s="214"/>
      <c r="J51" s="214"/>
      <c r="K51" s="221"/>
      <c r="L51" s="221"/>
      <c r="M51" s="221"/>
      <c r="N51" s="229"/>
      <c r="O51" s="190"/>
      <c r="P51" s="214"/>
      <c r="Q51" s="214"/>
      <c r="R51" s="214"/>
      <c r="S51" s="214"/>
      <c r="T51" s="191"/>
      <c r="U51" s="191"/>
      <c r="V51" s="191"/>
      <c r="W51" s="194"/>
      <c r="X51" s="191"/>
      <c r="Y51" s="191"/>
      <c r="Z51" s="191"/>
    </row>
    <row r="52" spans="1:26" s="193" customFormat="1" ht="15">
      <c r="A52" s="214"/>
      <c r="B52" s="214"/>
      <c r="C52" s="189"/>
      <c r="D52" s="224"/>
      <c r="E52" s="224"/>
      <c r="F52" s="191"/>
      <c r="G52" s="214"/>
      <c r="H52" s="214"/>
      <c r="I52" s="214"/>
      <c r="J52" s="214"/>
      <c r="K52" s="214"/>
      <c r="L52" s="221"/>
      <c r="M52" s="221"/>
      <c r="N52" s="190"/>
      <c r="O52" s="190"/>
      <c r="P52" s="214"/>
      <c r="Q52" s="214"/>
      <c r="R52" s="214"/>
      <c r="S52" s="214"/>
      <c r="T52" s="191"/>
      <c r="U52" s="191"/>
      <c r="V52" s="191"/>
      <c r="W52" s="194"/>
      <c r="X52" s="191"/>
      <c r="Y52" s="191"/>
      <c r="Z52" s="191"/>
    </row>
    <row r="53" spans="1:26" s="193" customFormat="1" ht="15">
      <c r="A53" s="214"/>
      <c r="B53" s="214"/>
      <c r="C53" s="189"/>
      <c r="D53" s="224"/>
      <c r="E53" s="224"/>
      <c r="F53" s="191"/>
      <c r="G53" s="214"/>
      <c r="H53" s="214"/>
      <c r="I53" s="214"/>
      <c r="J53" s="214"/>
      <c r="K53" s="214"/>
      <c r="L53" s="221"/>
      <c r="M53" s="221"/>
      <c r="N53" s="190"/>
      <c r="O53" s="190"/>
      <c r="P53" s="214"/>
      <c r="Q53" s="214"/>
      <c r="R53" s="214"/>
      <c r="S53" s="214"/>
      <c r="T53" s="191"/>
      <c r="U53" s="191"/>
      <c r="V53" s="191"/>
      <c r="W53" s="194"/>
      <c r="X53" s="191"/>
      <c r="Y53" s="191"/>
      <c r="Z53" s="191"/>
    </row>
    <row r="54" spans="1:26" s="193" customFormat="1" ht="15">
      <c r="A54" s="214"/>
      <c r="B54" s="214"/>
      <c r="C54" s="189"/>
      <c r="D54" s="224"/>
      <c r="E54" s="224"/>
      <c r="F54" s="191"/>
      <c r="G54" s="214"/>
      <c r="H54" s="214"/>
      <c r="I54" s="214"/>
      <c r="J54" s="214"/>
      <c r="K54" s="214"/>
      <c r="L54" s="221"/>
      <c r="M54" s="221"/>
      <c r="N54" s="190"/>
      <c r="O54" s="190"/>
      <c r="P54" s="214"/>
      <c r="Q54" s="214"/>
      <c r="R54" s="214"/>
      <c r="S54" s="214"/>
      <c r="T54" s="191"/>
      <c r="U54" s="191"/>
      <c r="V54" s="191"/>
      <c r="W54" s="194"/>
      <c r="X54" s="191"/>
      <c r="Y54" s="191"/>
      <c r="Z54" s="191"/>
    </row>
    <row r="55" spans="1:26" s="193" customFormat="1" ht="15">
      <c r="A55" s="214"/>
      <c r="B55" s="214"/>
      <c r="C55" s="189"/>
      <c r="D55" s="224"/>
      <c r="E55" s="224"/>
      <c r="F55" s="191"/>
      <c r="G55" s="214"/>
      <c r="H55" s="214"/>
      <c r="I55" s="214"/>
      <c r="J55" s="214"/>
      <c r="K55" s="214"/>
      <c r="L55" s="221"/>
      <c r="M55" s="221"/>
      <c r="N55" s="190"/>
      <c r="O55" s="190"/>
      <c r="P55" s="214"/>
      <c r="Q55" s="214"/>
      <c r="R55" s="214"/>
      <c r="S55" s="214"/>
      <c r="T55" s="191"/>
      <c r="U55" s="191"/>
      <c r="V55" s="191"/>
      <c r="W55" s="194"/>
      <c r="X55" s="191"/>
      <c r="Y55" s="191"/>
      <c r="Z55" s="191"/>
    </row>
    <row r="56" spans="1:26" s="193" customFormat="1" ht="15">
      <c r="A56" s="214"/>
      <c r="B56" s="214"/>
      <c r="C56" s="189"/>
      <c r="D56" s="224"/>
      <c r="E56" s="224"/>
      <c r="F56" s="191"/>
      <c r="G56" s="214"/>
      <c r="H56" s="214"/>
      <c r="I56" s="214"/>
      <c r="J56" s="214"/>
      <c r="K56" s="214"/>
      <c r="L56" s="221"/>
      <c r="M56" s="221"/>
      <c r="N56" s="190"/>
      <c r="O56" s="190"/>
      <c r="P56" s="214"/>
      <c r="Q56" s="214"/>
      <c r="R56" s="214"/>
      <c r="S56" s="214"/>
      <c r="T56" s="191"/>
      <c r="U56" s="191"/>
      <c r="V56" s="191"/>
      <c r="W56" s="194"/>
      <c r="X56" s="191"/>
      <c r="Y56" s="191"/>
      <c r="Z56" s="191"/>
    </row>
    <row r="57" spans="1:26" s="193" customFormat="1" ht="15">
      <c r="A57" s="214"/>
      <c r="B57" s="214"/>
      <c r="C57" s="189"/>
      <c r="D57" s="224"/>
      <c r="E57" s="224"/>
      <c r="F57" s="191"/>
      <c r="G57" s="214"/>
      <c r="H57" s="214"/>
      <c r="I57" s="214"/>
      <c r="J57" s="214"/>
      <c r="K57" s="214"/>
      <c r="L57" s="221"/>
      <c r="M57" s="221"/>
      <c r="N57" s="190"/>
      <c r="O57" s="190"/>
      <c r="P57" s="214"/>
      <c r="Q57" s="214"/>
      <c r="R57" s="214"/>
      <c r="S57" s="214"/>
      <c r="T57" s="191"/>
      <c r="U57" s="191"/>
      <c r="V57" s="191"/>
      <c r="W57" s="194"/>
      <c r="X57" s="191"/>
      <c r="Y57" s="191"/>
      <c r="Z57" s="191"/>
    </row>
    <row r="58" spans="1:26" s="193" customFormat="1" ht="15">
      <c r="A58" s="214"/>
      <c r="B58" s="214"/>
      <c r="C58" s="189"/>
      <c r="D58" s="224"/>
      <c r="E58" s="224"/>
      <c r="F58" s="191"/>
      <c r="G58" s="214"/>
      <c r="H58" s="214"/>
      <c r="I58" s="214"/>
      <c r="J58" s="214"/>
      <c r="K58" s="214"/>
      <c r="L58" s="221"/>
      <c r="M58" s="221"/>
      <c r="N58" s="190"/>
      <c r="O58" s="190"/>
      <c r="P58" s="214"/>
      <c r="Q58" s="214"/>
      <c r="R58" s="214"/>
      <c r="S58" s="214"/>
      <c r="T58" s="191"/>
      <c r="U58" s="191"/>
      <c r="V58" s="191"/>
      <c r="W58" s="194"/>
      <c r="X58" s="191"/>
      <c r="Y58" s="191"/>
      <c r="Z58" s="191"/>
    </row>
    <row r="59" spans="1:26" ht="15.75">
      <c r="A59" s="215"/>
      <c r="B59" s="215"/>
      <c r="C59" s="189"/>
      <c r="D59" s="224"/>
      <c r="E59" s="224"/>
      <c r="F59" s="189"/>
      <c r="G59" s="215"/>
      <c r="H59" s="215"/>
      <c r="I59" s="215"/>
      <c r="J59" s="215"/>
      <c r="K59" s="215"/>
      <c r="L59" s="222"/>
      <c r="M59" s="222"/>
      <c r="N59" s="188"/>
      <c r="O59" s="188"/>
      <c r="P59" s="215"/>
      <c r="Q59" s="215"/>
      <c r="R59" s="215"/>
      <c r="S59" s="215"/>
      <c r="T59" s="189"/>
      <c r="U59" s="189"/>
      <c r="V59" s="189"/>
      <c r="W59" s="194"/>
      <c r="X59" s="189"/>
      <c r="Y59" s="189"/>
      <c r="Z59" s="189"/>
    </row>
    <row r="60" spans="1:26" ht="15.75">
      <c r="A60" s="215"/>
      <c r="B60" s="215"/>
      <c r="C60" s="189"/>
      <c r="D60" s="224"/>
      <c r="E60" s="224"/>
      <c r="F60" s="189"/>
      <c r="G60" s="215"/>
      <c r="H60" s="215"/>
      <c r="I60" s="215"/>
      <c r="J60" s="215"/>
      <c r="K60" s="215"/>
      <c r="L60" s="222"/>
      <c r="M60" s="222"/>
      <c r="N60" s="188"/>
      <c r="O60" s="188"/>
      <c r="P60" s="215"/>
      <c r="Q60" s="215"/>
      <c r="R60" s="215"/>
      <c r="S60" s="215"/>
      <c r="T60" s="189"/>
      <c r="U60" s="189"/>
      <c r="V60" s="189"/>
      <c r="W60" s="194"/>
      <c r="X60" s="189"/>
      <c r="Y60" s="189"/>
      <c r="Z60" s="189"/>
    </row>
    <row r="61" spans="1:26" ht="15.75">
      <c r="A61" s="215"/>
      <c r="B61" s="215"/>
      <c r="C61" s="189"/>
      <c r="D61" s="224"/>
      <c r="E61" s="224"/>
      <c r="F61" s="189"/>
      <c r="G61" s="215"/>
      <c r="H61" s="215"/>
      <c r="I61" s="215"/>
      <c r="J61" s="215"/>
      <c r="K61" s="215"/>
      <c r="L61" s="222"/>
      <c r="M61" s="222"/>
      <c r="N61" s="188"/>
      <c r="O61" s="188"/>
      <c r="P61" s="215"/>
      <c r="Q61" s="215"/>
      <c r="R61" s="215"/>
      <c r="S61" s="215"/>
      <c r="T61" s="189"/>
      <c r="U61" s="189"/>
      <c r="V61" s="189"/>
      <c r="W61" s="194"/>
      <c r="X61" s="189"/>
      <c r="Y61" s="189"/>
      <c r="Z61" s="189"/>
    </row>
    <row r="62" spans="1:26" ht="15.75">
      <c r="A62" s="215"/>
      <c r="B62" s="215"/>
      <c r="C62" s="189"/>
      <c r="D62" s="224"/>
      <c r="E62" s="224"/>
      <c r="F62" s="189"/>
      <c r="G62" s="215"/>
      <c r="H62" s="215"/>
      <c r="I62" s="215"/>
      <c r="J62" s="215"/>
      <c r="K62" s="215"/>
      <c r="L62" s="222"/>
      <c r="M62" s="222"/>
      <c r="N62" s="188"/>
      <c r="O62" s="188"/>
      <c r="P62" s="215"/>
      <c r="Q62" s="215"/>
      <c r="R62" s="215"/>
      <c r="S62" s="215"/>
      <c r="T62" s="189"/>
      <c r="U62" s="189"/>
      <c r="V62" s="189"/>
      <c r="W62" s="194"/>
      <c r="X62" s="189"/>
      <c r="Y62" s="189"/>
      <c r="Z62" s="189"/>
    </row>
    <row r="63" spans="1:26" ht="15.75">
      <c r="A63" s="215"/>
      <c r="B63" s="215"/>
      <c r="C63" s="189"/>
      <c r="D63" s="224"/>
      <c r="E63" s="224"/>
      <c r="F63" s="189"/>
      <c r="G63" s="215"/>
      <c r="H63" s="215"/>
      <c r="I63" s="215"/>
      <c r="J63" s="215"/>
      <c r="K63" s="215"/>
      <c r="L63" s="222"/>
      <c r="M63" s="222"/>
      <c r="N63" s="188"/>
      <c r="O63" s="188"/>
      <c r="P63" s="215"/>
      <c r="Q63" s="215"/>
      <c r="R63" s="215"/>
      <c r="S63" s="215"/>
      <c r="T63" s="189"/>
      <c r="U63" s="189"/>
      <c r="V63" s="189"/>
      <c r="W63" s="194"/>
      <c r="X63" s="189"/>
      <c r="Y63" s="189"/>
      <c r="Z63" s="189"/>
    </row>
    <row r="64" spans="1:26" ht="15.75">
      <c r="A64" s="215"/>
      <c r="B64" s="215"/>
      <c r="C64" s="189"/>
      <c r="D64" s="224"/>
      <c r="E64" s="224"/>
      <c r="F64" s="189"/>
      <c r="G64" s="215"/>
      <c r="H64" s="215"/>
      <c r="I64" s="215"/>
      <c r="J64" s="215"/>
      <c r="K64" s="215"/>
      <c r="L64" s="222"/>
      <c r="M64" s="222"/>
      <c r="N64" s="188"/>
      <c r="O64" s="188"/>
      <c r="P64" s="215"/>
      <c r="Q64" s="215"/>
      <c r="R64" s="215"/>
      <c r="S64" s="215"/>
      <c r="T64" s="189"/>
      <c r="U64" s="189"/>
      <c r="V64" s="189"/>
      <c r="W64" s="194"/>
      <c r="X64" s="189"/>
      <c r="Y64" s="189"/>
      <c r="Z64" s="189"/>
    </row>
    <row r="65" spans="1:26" ht="15.75">
      <c r="A65" s="215"/>
      <c r="B65" s="215"/>
      <c r="C65" s="189"/>
      <c r="D65" s="224"/>
      <c r="E65" s="224"/>
      <c r="F65" s="189"/>
      <c r="G65" s="215"/>
      <c r="H65" s="215"/>
      <c r="I65" s="215"/>
      <c r="J65" s="215"/>
      <c r="K65" s="215"/>
      <c r="L65" s="222"/>
      <c r="M65" s="222"/>
      <c r="N65" s="188"/>
      <c r="O65" s="188"/>
      <c r="P65" s="215"/>
      <c r="Q65" s="215"/>
      <c r="R65" s="215"/>
      <c r="S65" s="215"/>
      <c r="T65" s="189"/>
      <c r="U65" s="189"/>
      <c r="V65" s="189"/>
      <c r="W65" s="194"/>
      <c r="X65" s="189"/>
      <c r="Y65" s="189"/>
      <c r="Z65" s="189"/>
    </row>
    <row r="66" spans="1:26" ht="15.75">
      <c r="A66" s="215"/>
      <c r="B66" s="215"/>
      <c r="C66" s="189"/>
      <c r="D66" s="224"/>
      <c r="E66" s="224"/>
      <c r="F66" s="189"/>
      <c r="G66" s="215"/>
      <c r="H66" s="215"/>
      <c r="I66" s="215"/>
      <c r="J66" s="215"/>
      <c r="K66" s="215"/>
      <c r="L66" s="222"/>
      <c r="M66" s="222"/>
      <c r="N66" s="188"/>
      <c r="O66" s="188"/>
      <c r="P66" s="215"/>
      <c r="Q66" s="215"/>
      <c r="R66" s="215"/>
      <c r="S66" s="215"/>
      <c r="T66" s="189"/>
      <c r="U66" s="189"/>
      <c r="V66" s="189"/>
      <c r="W66" s="194"/>
      <c r="X66" s="189"/>
      <c r="Y66" s="189"/>
      <c r="Z66" s="189"/>
    </row>
    <row r="67" spans="1:26" ht="15.75">
      <c r="A67" s="215"/>
      <c r="B67" s="215"/>
      <c r="C67" s="189"/>
      <c r="D67" s="224"/>
      <c r="E67" s="224"/>
      <c r="F67" s="189"/>
      <c r="G67" s="215"/>
      <c r="H67" s="215"/>
      <c r="I67" s="215"/>
      <c r="J67" s="215"/>
      <c r="K67" s="215"/>
      <c r="L67" s="222"/>
      <c r="M67" s="222"/>
      <c r="N67" s="188"/>
      <c r="O67" s="188"/>
      <c r="P67" s="215"/>
      <c r="Q67" s="215"/>
      <c r="R67" s="215"/>
      <c r="S67" s="215"/>
      <c r="T67" s="189"/>
      <c r="U67" s="189"/>
      <c r="V67" s="189"/>
      <c r="W67" s="194"/>
      <c r="X67" s="189"/>
      <c r="Y67" s="189"/>
      <c r="Z67" s="189"/>
    </row>
    <row r="68" spans="1:26" ht="15.75">
      <c r="A68" s="215"/>
      <c r="B68" s="215"/>
      <c r="C68" s="189"/>
      <c r="D68" s="224"/>
      <c r="E68" s="224"/>
      <c r="F68" s="189"/>
      <c r="G68" s="215"/>
      <c r="H68" s="215"/>
      <c r="I68" s="215"/>
      <c r="J68" s="215"/>
      <c r="K68" s="215"/>
      <c r="L68" s="222"/>
      <c r="M68" s="222"/>
      <c r="N68" s="188"/>
      <c r="O68" s="188"/>
      <c r="P68" s="215"/>
      <c r="Q68" s="215"/>
      <c r="R68" s="215"/>
      <c r="S68" s="215"/>
      <c r="T68" s="189"/>
      <c r="U68" s="189"/>
      <c r="V68" s="189"/>
      <c r="W68" s="194"/>
      <c r="X68" s="189"/>
      <c r="Y68" s="189"/>
      <c r="Z68" s="189"/>
    </row>
    <row r="69" spans="1:26" ht="15.75">
      <c r="A69" s="215"/>
      <c r="B69" s="215"/>
      <c r="C69" s="189"/>
      <c r="D69" s="224"/>
      <c r="E69" s="224"/>
      <c r="F69" s="189"/>
      <c r="G69" s="215"/>
      <c r="H69" s="215"/>
      <c r="I69" s="215"/>
      <c r="J69" s="215"/>
      <c r="K69" s="215"/>
      <c r="L69" s="222"/>
      <c r="M69" s="222"/>
      <c r="N69" s="188"/>
      <c r="O69" s="188"/>
      <c r="P69" s="215"/>
      <c r="Q69" s="215"/>
      <c r="R69" s="215"/>
      <c r="S69" s="215"/>
      <c r="T69" s="189"/>
      <c r="U69" s="189"/>
      <c r="V69" s="189"/>
      <c r="W69" s="194"/>
      <c r="X69" s="189"/>
      <c r="Y69" s="189"/>
      <c r="Z69" s="189"/>
    </row>
    <row r="70" spans="1:26" ht="15.75">
      <c r="A70" s="215"/>
      <c r="B70" s="215"/>
      <c r="C70" s="189"/>
      <c r="D70" s="224"/>
      <c r="E70" s="224"/>
      <c r="F70" s="189"/>
      <c r="G70" s="215"/>
      <c r="H70" s="215"/>
      <c r="I70" s="215"/>
      <c r="J70" s="215"/>
      <c r="K70" s="215"/>
      <c r="L70" s="222"/>
      <c r="M70" s="222"/>
      <c r="N70" s="188"/>
      <c r="O70" s="188"/>
      <c r="P70" s="215"/>
      <c r="Q70" s="215"/>
      <c r="R70" s="215"/>
      <c r="S70" s="215"/>
      <c r="T70" s="189"/>
      <c r="U70" s="189"/>
      <c r="V70" s="189"/>
      <c r="W70" s="194"/>
      <c r="X70" s="189"/>
      <c r="Y70" s="189"/>
      <c r="Z70" s="189"/>
    </row>
    <row r="71" spans="1:26" ht="15.75">
      <c r="A71" s="215"/>
      <c r="B71" s="215"/>
      <c r="C71" s="189"/>
      <c r="D71" s="224"/>
      <c r="E71" s="224"/>
      <c r="F71" s="189"/>
      <c r="G71" s="215"/>
      <c r="H71" s="215"/>
      <c r="I71" s="215"/>
      <c r="J71" s="215"/>
      <c r="K71" s="215"/>
      <c r="L71" s="222"/>
      <c r="M71" s="222"/>
      <c r="N71" s="188"/>
      <c r="O71" s="188"/>
      <c r="P71" s="215"/>
      <c r="Q71" s="215"/>
      <c r="R71" s="215"/>
      <c r="S71" s="215"/>
      <c r="T71" s="189"/>
      <c r="U71" s="189"/>
      <c r="V71" s="189"/>
      <c r="W71" s="194"/>
      <c r="X71" s="189"/>
      <c r="Y71" s="189"/>
      <c r="Z71" s="189"/>
    </row>
    <row r="72" spans="1:26" ht="15.75">
      <c r="A72" s="215"/>
      <c r="B72" s="215"/>
      <c r="C72" s="189"/>
      <c r="D72" s="224"/>
      <c r="E72" s="224"/>
      <c r="F72" s="189"/>
      <c r="G72" s="215"/>
      <c r="H72" s="215"/>
      <c r="I72" s="215"/>
      <c r="J72" s="215"/>
      <c r="K72" s="215"/>
      <c r="L72" s="222"/>
      <c r="M72" s="222"/>
      <c r="N72" s="188"/>
      <c r="O72" s="188"/>
      <c r="P72" s="215"/>
      <c r="Q72" s="215"/>
      <c r="R72" s="215"/>
      <c r="S72" s="215"/>
      <c r="T72" s="189"/>
      <c r="U72" s="189"/>
      <c r="V72" s="189"/>
      <c r="W72" s="194"/>
      <c r="X72" s="189"/>
      <c r="Y72" s="189"/>
      <c r="Z72" s="189"/>
    </row>
    <row r="73" spans="1:26" ht="15.75">
      <c r="A73" s="215"/>
      <c r="B73" s="215"/>
      <c r="C73" s="189"/>
      <c r="D73" s="224"/>
      <c r="E73" s="224"/>
      <c r="F73" s="189"/>
      <c r="G73" s="215"/>
      <c r="H73" s="215"/>
      <c r="I73" s="215"/>
      <c r="J73" s="215"/>
      <c r="K73" s="215"/>
      <c r="L73" s="222"/>
      <c r="M73" s="222"/>
      <c r="N73" s="188"/>
      <c r="O73" s="188"/>
      <c r="P73" s="215"/>
      <c r="Q73" s="215"/>
      <c r="R73" s="215"/>
      <c r="S73" s="215"/>
      <c r="T73" s="189"/>
      <c r="U73" s="189"/>
      <c r="V73" s="189"/>
      <c r="W73" s="194"/>
      <c r="X73" s="189"/>
      <c r="Y73" s="189"/>
      <c r="Z73" s="189"/>
    </row>
    <row r="74" spans="1:26" ht="15.75">
      <c r="A74" s="215"/>
      <c r="B74" s="215"/>
      <c r="C74" s="189"/>
      <c r="D74" s="224"/>
      <c r="E74" s="224"/>
      <c r="F74" s="189"/>
      <c r="G74" s="215"/>
      <c r="H74" s="215"/>
      <c r="I74" s="215"/>
      <c r="J74" s="215"/>
      <c r="K74" s="215"/>
      <c r="L74" s="222"/>
      <c r="M74" s="222"/>
      <c r="N74" s="188"/>
      <c r="O74" s="188"/>
      <c r="P74" s="215"/>
      <c r="Q74" s="215"/>
      <c r="R74" s="215"/>
      <c r="S74" s="215"/>
      <c r="T74" s="189"/>
      <c r="U74" s="189"/>
      <c r="V74" s="189"/>
      <c r="W74" s="194"/>
      <c r="X74" s="189"/>
      <c r="Y74" s="189"/>
      <c r="Z74" s="189"/>
    </row>
    <row r="75" spans="1:26" ht="15.75">
      <c r="A75" s="215"/>
      <c r="B75" s="215"/>
      <c r="C75" s="189"/>
      <c r="D75" s="224"/>
      <c r="E75" s="224"/>
      <c r="F75" s="189"/>
      <c r="G75" s="215"/>
      <c r="H75" s="215"/>
      <c r="I75" s="215"/>
      <c r="J75" s="215"/>
      <c r="K75" s="215"/>
      <c r="L75" s="222"/>
      <c r="M75" s="222"/>
      <c r="N75" s="188"/>
      <c r="O75" s="188"/>
      <c r="P75" s="215"/>
      <c r="Q75" s="215"/>
      <c r="R75" s="215"/>
      <c r="S75" s="215"/>
      <c r="T75" s="189"/>
      <c r="U75" s="189"/>
      <c r="V75" s="189"/>
      <c r="W75" s="194"/>
      <c r="X75" s="189"/>
      <c r="Y75" s="189"/>
      <c r="Z75" s="189"/>
    </row>
    <row r="76" spans="1:26" ht="15.75">
      <c r="A76" s="215"/>
      <c r="B76" s="215"/>
      <c r="C76" s="189"/>
      <c r="D76" s="224"/>
      <c r="E76" s="224"/>
      <c r="F76" s="189"/>
      <c r="G76" s="215"/>
      <c r="H76" s="215"/>
      <c r="I76" s="215"/>
      <c r="J76" s="215"/>
      <c r="K76" s="215"/>
      <c r="L76" s="222"/>
      <c r="M76" s="222"/>
      <c r="N76" s="188"/>
      <c r="O76" s="188"/>
      <c r="P76" s="215"/>
      <c r="Q76" s="215"/>
      <c r="R76" s="215"/>
      <c r="S76" s="215"/>
      <c r="T76" s="189"/>
      <c r="U76" s="189"/>
      <c r="V76" s="189"/>
      <c r="W76" s="194"/>
      <c r="X76" s="189"/>
      <c r="Y76" s="189"/>
      <c r="Z76" s="189"/>
    </row>
    <row r="77" spans="1:26" ht="15.75">
      <c r="A77" s="215"/>
      <c r="B77" s="215"/>
      <c r="C77" s="189"/>
      <c r="D77" s="224"/>
      <c r="E77" s="224"/>
      <c r="F77" s="189"/>
      <c r="G77" s="215"/>
      <c r="H77" s="215"/>
      <c r="I77" s="215"/>
      <c r="J77" s="215"/>
      <c r="K77" s="215"/>
      <c r="L77" s="222"/>
      <c r="M77" s="222"/>
      <c r="N77" s="188"/>
      <c r="O77" s="188"/>
      <c r="P77" s="215"/>
      <c r="Q77" s="215"/>
      <c r="R77" s="215"/>
      <c r="S77" s="215"/>
      <c r="T77" s="189"/>
      <c r="U77" s="189"/>
      <c r="V77" s="189"/>
      <c r="W77" s="194"/>
      <c r="X77" s="189"/>
      <c r="Y77" s="189"/>
      <c r="Z77" s="189"/>
    </row>
    <row r="78" spans="1:26" ht="15.75">
      <c r="A78" s="215"/>
      <c r="B78" s="215"/>
      <c r="C78" s="189"/>
      <c r="D78" s="224"/>
      <c r="E78" s="224"/>
      <c r="F78" s="189"/>
      <c r="G78" s="215"/>
      <c r="H78" s="215"/>
      <c r="I78" s="215"/>
      <c r="J78" s="215"/>
      <c r="K78" s="215"/>
      <c r="L78" s="222"/>
      <c r="M78" s="222"/>
      <c r="N78" s="188"/>
      <c r="O78" s="188"/>
      <c r="P78" s="215"/>
      <c r="Q78" s="215"/>
      <c r="R78" s="215"/>
      <c r="S78" s="215"/>
      <c r="T78" s="189"/>
      <c r="U78" s="189"/>
      <c r="V78" s="189"/>
      <c r="W78" s="194"/>
      <c r="X78" s="189"/>
      <c r="Y78" s="189"/>
      <c r="Z78" s="189"/>
    </row>
    <row r="79" spans="1:26" ht="15.75">
      <c r="A79" s="215"/>
      <c r="B79" s="215"/>
      <c r="C79" s="189"/>
      <c r="D79" s="224"/>
      <c r="E79" s="224"/>
      <c r="F79" s="189"/>
      <c r="G79" s="215"/>
      <c r="H79" s="215"/>
      <c r="I79" s="215"/>
      <c r="J79" s="215"/>
      <c r="K79" s="215"/>
      <c r="L79" s="222"/>
      <c r="M79" s="222"/>
      <c r="N79" s="188"/>
      <c r="O79" s="188"/>
      <c r="P79" s="215"/>
      <c r="Q79" s="215"/>
      <c r="R79" s="215"/>
      <c r="S79" s="215"/>
      <c r="T79" s="189"/>
      <c r="U79" s="189"/>
      <c r="V79" s="189"/>
      <c r="W79" s="194"/>
      <c r="X79" s="189"/>
      <c r="Y79" s="189"/>
      <c r="Z79" s="189"/>
    </row>
    <row r="80" spans="1:26" ht="15.75">
      <c r="A80" s="215"/>
      <c r="B80" s="215"/>
      <c r="C80" s="189"/>
      <c r="D80" s="224"/>
      <c r="E80" s="224"/>
      <c r="F80" s="189"/>
      <c r="G80" s="215"/>
      <c r="H80" s="215"/>
      <c r="I80" s="215"/>
      <c r="J80" s="215"/>
      <c r="K80" s="215"/>
      <c r="L80" s="222"/>
      <c r="M80" s="222"/>
      <c r="N80" s="188"/>
      <c r="O80" s="188"/>
      <c r="P80" s="215"/>
      <c r="Q80" s="215"/>
      <c r="R80" s="215"/>
      <c r="S80" s="215"/>
      <c r="T80" s="189"/>
      <c r="U80" s="189"/>
      <c r="V80" s="189"/>
      <c r="W80" s="194"/>
      <c r="X80" s="189"/>
      <c r="Y80" s="189"/>
      <c r="Z80" s="189"/>
    </row>
    <row r="81" spans="1:26" ht="15.75">
      <c r="A81" s="215"/>
      <c r="B81" s="215"/>
      <c r="C81" s="189"/>
      <c r="D81" s="224"/>
      <c r="E81" s="224"/>
      <c r="F81" s="189"/>
      <c r="G81" s="215"/>
      <c r="H81" s="215"/>
      <c r="I81" s="215"/>
      <c r="J81" s="215"/>
      <c r="K81" s="215"/>
      <c r="L81" s="222"/>
      <c r="M81" s="222"/>
      <c r="N81" s="188"/>
      <c r="O81" s="188"/>
      <c r="P81" s="215"/>
      <c r="Q81" s="215"/>
      <c r="R81" s="215"/>
      <c r="S81" s="215"/>
      <c r="T81" s="189"/>
      <c r="U81" s="189"/>
      <c r="V81" s="189"/>
      <c r="W81" s="194"/>
      <c r="X81" s="189"/>
      <c r="Y81" s="189"/>
      <c r="Z81" s="189"/>
    </row>
    <row r="82" spans="1:26" ht="15.75">
      <c r="A82" s="215"/>
      <c r="B82" s="215"/>
      <c r="C82" s="189"/>
      <c r="D82" s="224"/>
      <c r="E82" s="224"/>
      <c r="F82" s="189"/>
      <c r="G82" s="215"/>
      <c r="H82" s="215"/>
      <c r="I82" s="215"/>
      <c r="J82" s="215"/>
      <c r="K82" s="215"/>
      <c r="L82" s="222"/>
      <c r="M82" s="222"/>
      <c r="N82" s="188"/>
      <c r="O82" s="188"/>
      <c r="P82" s="215"/>
      <c r="Q82" s="215"/>
      <c r="R82" s="215"/>
      <c r="S82" s="215"/>
      <c r="T82" s="189"/>
      <c r="U82" s="189"/>
      <c r="V82" s="189"/>
      <c r="W82" s="194"/>
      <c r="X82" s="189"/>
      <c r="Y82" s="189"/>
      <c r="Z82" s="189"/>
    </row>
    <row r="83" spans="1:26" ht="15.75">
      <c r="A83" s="215"/>
      <c r="B83" s="215"/>
      <c r="C83" s="189"/>
      <c r="D83" s="224"/>
      <c r="E83" s="224"/>
      <c r="F83" s="189"/>
      <c r="G83" s="215"/>
      <c r="H83" s="215"/>
      <c r="I83" s="215"/>
      <c r="J83" s="215"/>
      <c r="K83" s="215"/>
      <c r="L83" s="222"/>
      <c r="M83" s="222"/>
      <c r="N83" s="188"/>
      <c r="O83" s="188"/>
      <c r="P83" s="215"/>
      <c r="Q83" s="215"/>
      <c r="R83" s="215"/>
      <c r="S83" s="215"/>
      <c r="T83" s="189"/>
      <c r="U83" s="189"/>
      <c r="V83" s="189"/>
      <c r="W83" s="194"/>
      <c r="X83" s="189"/>
      <c r="Y83" s="189"/>
      <c r="Z83" s="189"/>
    </row>
    <row r="84" spans="1:26" ht="15.75">
      <c r="A84" s="215"/>
      <c r="B84" s="215"/>
      <c r="C84" s="189"/>
      <c r="D84" s="224"/>
      <c r="E84" s="224"/>
      <c r="F84" s="189"/>
      <c r="G84" s="215"/>
      <c r="H84" s="215"/>
      <c r="I84" s="215"/>
      <c r="J84" s="215"/>
      <c r="K84" s="215"/>
      <c r="L84" s="222"/>
      <c r="M84" s="222"/>
      <c r="N84" s="188"/>
      <c r="O84" s="188"/>
      <c r="P84" s="215"/>
      <c r="Q84" s="215"/>
      <c r="R84" s="215"/>
      <c r="S84" s="215"/>
      <c r="T84" s="189"/>
      <c r="U84" s="189"/>
      <c r="V84" s="189"/>
      <c r="W84" s="194"/>
      <c r="X84" s="189"/>
      <c r="Y84" s="189"/>
      <c r="Z84" s="189"/>
    </row>
    <row r="85" spans="1:26" ht="15.75">
      <c r="A85" s="215"/>
      <c r="B85" s="215"/>
      <c r="C85" s="189"/>
      <c r="D85" s="224"/>
      <c r="E85" s="224"/>
      <c r="F85" s="189"/>
      <c r="G85" s="215"/>
      <c r="H85" s="215"/>
      <c r="I85" s="215"/>
      <c r="J85" s="215"/>
      <c r="K85" s="215"/>
      <c r="L85" s="222"/>
      <c r="M85" s="222"/>
      <c r="N85" s="188"/>
      <c r="O85" s="188"/>
      <c r="P85" s="215"/>
      <c r="Q85" s="215"/>
      <c r="R85" s="215"/>
      <c r="S85" s="215"/>
      <c r="T85" s="189"/>
      <c r="U85" s="189"/>
      <c r="V85" s="189"/>
      <c r="W85" s="194"/>
      <c r="X85" s="189"/>
      <c r="Y85" s="189"/>
      <c r="Z85" s="189"/>
    </row>
    <row r="86" spans="1:26" ht="15.75">
      <c r="A86" s="215"/>
      <c r="B86" s="215"/>
      <c r="C86" s="189"/>
      <c r="D86" s="224"/>
      <c r="E86" s="224"/>
      <c r="F86" s="189"/>
      <c r="G86" s="215"/>
      <c r="H86" s="215"/>
      <c r="I86" s="215"/>
      <c r="J86" s="215"/>
      <c r="K86" s="215"/>
      <c r="L86" s="222"/>
      <c r="M86" s="222"/>
      <c r="N86" s="188"/>
      <c r="O86" s="188"/>
      <c r="P86" s="215"/>
      <c r="Q86" s="215"/>
      <c r="R86" s="215"/>
      <c r="S86" s="215"/>
      <c r="T86" s="189"/>
      <c r="U86" s="189"/>
      <c r="V86" s="189"/>
      <c r="W86" s="194"/>
      <c r="X86" s="189"/>
      <c r="Y86" s="189"/>
      <c r="Z86" s="189"/>
    </row>
    <row r="87" spans="1:26" ht="15.75">
      <c r="A87" s="215"/>
      <c r="B87" s="215"/>
      <c r="C87" s="189"/>
      <c r="D87" s="224"/>
      <c r="E87" s="224"/>
      <c r="F87" s="189"/>
      <c r="G87" s="215"/>
      <c r="H87" s="215"/>
      <c r="I87" s="215"/>
      <c r="J87" s="215"/>
      <c r="K87" s="215"/>
      <c r="L87" s="222"/>
      <c r="M87" s="222"/>
      <c r="N87" s="188"/>
      <c r="O87" s="188"/>
      <c r="P87" s="215"/>
      <c r="Q87" s="215"/>
      <c r="R87" s="215"/>
      <c r="S87" s="215"/>
      <c r="T87" s="189"/>
      <c r="U87" s="189"/>
      <c r="V87" s="189"/>
      <c r="W87" s="194"/>
      <c r="X87" s="189"/>
      <c r="Y87" s="189"/>
      <c r="Z87" s="189"/>
    </row>
    <row r="88" spans="1:26" ht="15.75">
      <c r="A88" s="215"/>
      <c r="B88" s="215"/>
      <c r="C88" s="189"/>
      <c r="D88" s="224"/>
      <c r="E88" s="224"/>
      <c r="F88" s="189"/>
      <c r="G88" s="215"/>
      <c r="H88" s="215"/>
      <c r="I88" s="215"/>
      <c r="J88" s="215"/>
      <c r="K88" s="215"/>
      <c r="L88" s="222"/>
      <c r="M88" s="222"/>
      <c r="N88" s="188"/>
      <c r="O88" s="188"/>
      <c r="P88" s="215"/>
      <c r="Q88" s="215"/>
      <c r="R88" s="215"/>
      <c r="S88" s="215"/>
      <c r="T88" s="189"/>
      <c r="U88" s="189"/>
      <c r="V88" s="189"/>
      <c r="W88" s="194"/>
      <c r="X88" s="189"/>
      <c r="Y88" s="189"/>
      <c r="Z88" s="189"/>
    </row>
    <row r="89" spans="1:26" ht="15.75">
      <c r="A89" s="215"/>
      <c r="B89" s="215"/>
      <c r="C89" s="189"/>
      <c r="D89" s="224"/>
      <c r="E89" s="224"/>
      <c r="F89" s="189"/>
      <c r="G89" s="215"/>
      <c r="H89" s="215"/>
      <c r="I89" s="215"/>
      <c r="J89" s="215"/>
      <c r="K89" s="215"/>
      <c r="L89" s="222"/>
      <c r="M89" s="222"/>
      <c r="N89" s="188"/>
      <c r="O89" s="188"/>
      <c r="P89" s="215"/>
      <c r="Q89" s="215"/>
      <c r="R89" s="215"/>
      <c r="S89" s="215"/>
      <c r="T89" s="189"/>
      <c r="U89" s="189"/>
      <c r="V89" s="189"/>
      <c r="W89" s="194"/>
      <c r="X89" s="189"/>
      <c r="Y89" s="189"/>
      <c r="Z89" s="189"/>
    </row>
    <row r="90" spans="1:26" ht="15.75">
      <c r="A90" s="215"/>
      <c r="B90" s="215"/>
      <c r="C90" s="189"/>
      <c r="D90" s="224"/>
      <c r="E90" s="224"/>
      <c r="F90" s="189"/>
      <c r="G90" s="215"/>
      <c r="H90" s="215"/>
      <c r="I90" s="215"/>
      <c r="J90" s="215"/>
      <c r="K90" s="215"/>
      <c r="L90" s="222"/>
      <c r="M90" s="222"/>
      <c r="N90" s="188"/>
      <c r="O90" s="188"/>
      <c r="P90" s="215"/>
      <c r="Q90" s="215"/>
      <c r="R90" s="215"/>
      <c r="S90" s="215"/>
      <c r="T90" s="189"/>
      <c r="U90" s="189"/>
      <c r="V90" s="189"/>
      <c r="W90" s="194"/>
      <c r="X90" s="189"/>
      <c r="Y90" s="189"/>
      <c r="Z90" s="189"/>
    </row>
    <row r="91" spans="1:26" ht="15.75">
      <c r="A91" s="215"/>
      <c r="B91" s="215"/>
      <c r="C91" s="189"/>
      <c r="D91" s="224"/>
      <c r="E91" s="224"/>
      <c r="F91" s="189"/>
      <c r="G91" s="215"/>
      <c r="H91" s="215"/>
      <c r="I91" s="215"/>
      <c r="J91" s="215"/>
      <c r="K91" s="215"/>
      <c r="L91" s="222"/>
      <c r="M91" s="222"/>
      <c r="N91" s="188"/>
      <c r="O91" s="188"/>
      <c r="P91" s="215"/>
      <c r="Q91" s="215"/>
      <c r="R91" s="215"/>
      <c r="S91" s="215"/>
      <c r="T91" s="189"/>
      <c r="U91" s="189"/>
      <c r="V91" s="189"/>
      <c r="W91" s="194"/>
      <c r="X91" s="189"/>
      <c r="Y91" s="189"/>
      <c r="Z91" s="189"/>
    </row>
    <row r="92" spans="1:26" ht="15.75">
      <c r="A92" s="215"/>
      <c r="B92" s="215"/>
      <c r="C92" s="189"/>
      <c r="D92" s="224"/>
      <c r="E92" s="224"/>
      <c r="F92" s="189"/>
      <c r="G92" s="215"/>
      <c r="H92" s="215"/>
      <c r="I92" s="215"/>
      <c r="J92" s="215"/>
      <c r="K92" s="215"/>
      <c r="L92" s="222"/>
      <c r="M92" s="222"/>
      <c r="N92" s="188"/>
      <c r="O92" s="188"/>
      <c r="P92" s="215"/>
      <c r="Q92" s="215"/>
      <c r="R92" s="215"/>
      <c r="S92" s="215"/>
      <c r="T92" s="189"/>
      <c r="U92" s="189"/>
      <c r="V92" s="189"/>
      <c r="W92" s="194"/>
      <c r="X92" s="189"/>
      <c r="Y92" s="189"/>
      <c r="Z92" s="189"/>
    </row>
    <row r="93" spans="1:26" ht="15.75">
      <c r="A93" s="215"/>
      <c r="B93" s="215"/>
      <c r="C93" s="189"/>
      <c r="D93" s="224"/>
      <c r="E93" s="224"/>
      <c r="F93" s="189"/>
      <c r="G93" s="215"/>
      <c r="H93" s="215"/>
      <c r="I93" s="215"/>
      <c r="J93" s="215"/>
      <c r="K93" s="215"/>
      <c r="L93" s="222"/>
      <c r="M93" s="222"/>
      <c r="N93" s="188"/>
      <c r="O93" s="188"/>
      <c r="P93" s="215"/>
      <c r="Q93" s="215"/>
      <c r="R93" s="215"/>
      <c r="S93" s="215"/>
      <c r="T93" s="189"/>
      <c r="U93" s="189"/>
      <c r="V93" s="189"/>
      <c r="W93" s="194"/>
      <c r="X93" s="189"/>
      <c r="Y93" s="189"/>
      <c r="Z93" s="189"/>
    </row>
    <row r="94" spans="1:26" ht="15.75">
      <c r="A94" s="215"/>
      <c r="B94" s="215"/>
      <c r="C94" s="189"/>
      <c r="D94" s="224"/>
      <c r="E94" s="224"/>
      <c r="F94" s="189"/>
      <c r="G94" s="215"/>
      <c r="H94" s="215"/>
      <c r="I94" s="215"/>
      <c r="J94" s="215"/>
      <c r="K94" s="215"/>
      <c r="L94" s="222"/>
      <c r="M94" s="222"/>
      <c r="N94" s="188"/>
      <c r="O94" s="188"/>
      <c r="P94" s="215"/>
      <c r="Q94" s="215"/>
      <c r="R94" s="215"/>
      <c r="S94" s="215"/>
      <c r="T94" s="189"/>
      <c r="U94" s="189"/>
      <c r="V94" s="189"/>
      <c r="W94" s="194"/>
      <c r="X94" s="189"/>
      <c r="Y94" s="189"/>
      <c r="Z94" s="189"/>
    </row>
    <row r="95" spans="1:26" ht="15.75">
      <c r="A95" s="215"/>
      <c r="B95" s="215"/>
      <c r="C95" s="189"/>
      <c r="D95" s="224"/>
      <c r="E95" s="224"/>
      <c r="F95" s="189"/>
      <c r="G95" s="215"/>
      <c r="H95" s="215"/>
      <c r="I95" s="215"/>
      <c r="J95" s="215"/>
      <c r="K95" s="215"/>
      <c r="L95" s="222"/>
      <c r="M95" s="222"/>
      <c r="N95" s="188"/>
      <c r="O95" s="188"/>
      <c r="P95" s="215"/>
      <c r="Q95" s="215"/>
      <c r="R95" s="215"/>
      <c r="S95" s="215"/>
      <c r="T95" s="189"/>
      <c r="U95" s="189"/>
      <c r="V95" s="189"/>
      <c r="W95" s="194"/>
      <c r="X95" s="189"/>
      <c r="Y95" s="189"/>
      <c r="Z95" s="189"/>
    </row>
    <row r="96" spans="1:26" ht="15.75">
      <c r="A96" s="215"/>
      <c r="B96" s="215"/>
      <c r="C96" s="189"/>
      <c r="D96" s="224"/>
      <c r="E96" s="224"/>
      <c r="F96" s="189"/>
      <c r="G96" s="215"/>
      <c r="H96" s="215"/>
      <c r="I96" s="215"/>
      <c r="J96" s="215"/>
      <c r="K96" s="215"/>
      <c r="L96" s="222"/>
      <c r="M96" s="222"/>
      <c r="N96" s="188"/>
      <c r="O96" s="188"/>
      <c r="P96" s="215"/>
      <c r="Q96" s="215"/>
      <c r="R96" s="215"/>
      <c r="S96" s="215"/>
      <c r="T96" s="189"/>
      <c r="U96" s="189"/>
      <c r="V96" s="189"/>
      <c r="W96" s="194"/>
      <c r="X96" s="189"/>
      <c r="Y96" s="189"/>
      <c r="Z96" s="189"/>
    </row>
    <row r="97" spans="1:26" ht="15.75">
      <c r="A97" s="215"/>
      <c r="B97" s="215"/>
      <c r="C97" s="189"/>
      <c r="D97" s="224"/>
      <c r="E97" s="224"/>
      <c r="F97" s="189"/>
      <c r="G97" s="215"/>
      <c r="H97" s="215"/>
      <c r="I97" s="215"/>
      <c r="J97" s="215"/>
      <c r="K97" s="215"/>
      <c r="L97" s="222"/>
      <c r="M97" s="222"/>
      <c r="N97" s="188"/>
      <c r="O97" s="188"/>
      <c r="P97" s="215"/>
      <c r="Q97" s="215"/>
      <c r="R97" s="215"/>
      <c r="S97" s="215"/>
      <c r="T97" s="189"/>
      <c r="U97" s="189"/>
      <c r="V97" s="189"/>
      <c r="W97" s="194"/>
      <c r="X97" s="189"/>
      <c r="Y97" s="189"/>
      <c r="Z97" s="189"/>
    </row>
    <row r="98" spans="1:26" ht="15.75">
      <c r="A98" s="215"/>
      <c r="B98" s="215"/>
      <c r="C98" s="189"/>
      <c r="D98" s="224"/>
      <c r="E98" s="224"/>
      <c r="F98" s="189"/>
      <c r="G98" s="215"/>
      <c r="H98" s="215"/>
      <c r="I98" s="215"/>
      <c r="J98" s="215"/>
      <c r="K98" s="215"/>
      <c r="L98" s="222"/>
      <c r="M98" s="222"/>
      <c r="N98" s="188"/>
      <c r="O98" s="188"/>
      <c r="P98" s="215"/>
      <c r="Q98" s="215"/>
      <c r="R98" s="215"/>
      <c r="S98" s="215"/>
      <c r="T98" s="189"/>
      <c r="U98" s="189"/>
      <c r="V98" s="189"/>
      <c r="W98" s="194"/>
      <c r="X98" s="189"/>
      <c r="Y98" s="189"/>
      <c r="Z98" s="189"/>
    </row>
    <row r="99" spans="1:26" ht="15.75">
      <c r="A99" s="215"/>
      <c r="B99" s="215"/>
      <c r="C99" s="189"/>
      <c r="D99" s="224"/>
      <c r="E99" s="224"/>
      <c r="F99" s="189"/>
      <c r="G99" s="215"/>
      <c r="H99" s="215"/>
      <c r="I99" s="215"/>
      <c r="J99" s="215"/>
      <c r="K99" s="215"/>
      <c r="L99" s="222"/>
      <c r="M99" s="222"/>
      <c r="N99" s="188"/>
      <c r="O99" s="188"/>
      <c r="P99" s="215"/>
      <c r="Q99" s="215"/>
      <c r="R99" s="215"/>
      <c r="S99" s="215"/>
      <c r="T99" s="189"/>
      <c r="U99" s="189"/>
      <c r="V99" s="189"/>
      <c r="W99" s="194"/>
      <c r="X99" s="189"/>
      <c r="Y99" s="189"/>
      <c r="Z99" s="189"/>
    </row>
    <row r="100" spans="1:26" ht="15.75">
      <c r="A100" s="215"/>
      <c r="B100" s="215"/>
      <c r="C100" s="189"/>
      <c r="D100" s="224"/>
      <c r="E100" s="224"/>
      <c r="F100" s="189"/>
      <c r="G100" s="215"/>
      <c r="H100" s="215"/>
      <c r="I100" s="215"/>
      <c r="J100" s="215"/>
      <c r="K100" s="215"/>
      <c r="L100" s="222"/>
      <c r="M100" s="222"/>
      <c r="N100" s="188"/>
      <c r="O100" s="188"/>
      <c r="P100" s="215"/>
      <c r="Q100" s="215"/>
      <c r="R100" s="215"/>
      <c r="S100" s="215"/>
      <c r="T100" s="189"/>
      <c r="U100" s="189"/>
      <c r="V100" s="189"/>
      <c r="W100" s="194"/>
      <c r="X100" s="189"/>
      <c r="Y100" s="189"/>
      <c r="Z100" s="189"/>
    </row>
    <row r="101" spans="1:26" ht="15.75">
      <c r="A101" s="215"/>
      <c r="B101" s="215"/>
      <c r="C101" s="189"/>
      <c r="D101" s="224"/>
      <c r="E101" s="224"/>
      <c r="F101" s="189"/>
      <c r="G101" s="215"/>
      <c r="H101" s="215"/>
      <c r="I101" s="215"/>
      <c r="J101" s="215"/>
      <c r="K101" s="215"/>
      <c r="L101" s="222"/>
      <c r="M101" s="222"/>
      <c r="N101" s="188"/>
      <c r="O101" s="188"/>
      <c r="P101" s="215"/>
      <c r="Q101" s="215"/>
      <c r="R101" s="215"/>
      <c r="S101" s="215"/>
      <c r="T101" s="189"/>
      <c r="U101" s="189"/>
      <c r="V101" s="189"/>
      <c r="W101" s="194"/>
      <c r="X101" s="189"/>
      <c r="Y101" s="189"/>
      <c r="Z101" s="189"/>
    </row>
    <row r="102" spans="1:26" ht="15.75">
      <c r="A102" s="215"/>
      <c r="B102" s="215"/>
      <c r="C102" s="189"/>
      <c r="D102" s="224"/>
      <c r="E102" s="224"/>
      <c r="F102" s="189"/>
      <c r="G102" s="215"/>
      <c r="H102" s="215"/>
      <c r="I102" s="215"/>
      <c r="J102" s="215"/>
      <c r="K102" s="215"/>
      <c r="L102" s="222"/>
      <c r="M102" s="222"/>
      <c r="N102" s="188"/>
      <c r="O102" s="188"/>
      <c r="P102" s="215"/>
      <c r="Q102" s="215"/>
      <c r="R102" s="215"/>
      <c r="S102" s="215"/>
      <c r="T102" s="189"/>
      <c r="U102" s="189"/>
      <c r="V102" s="189"/>
      <c r="W102" s="194"/>
      <c r="X102" s="189"/>
      <c r="Y102" s="189"/>
      <c r="Z102" s="189"/>
    </row>
    <row r="103" spans="1:26" ht="15.75">
      <c r="A103" s="215"/>
      <c r="B103" s="215"/>
      <c r="C103" s="189"/>
      <c r="D103" s="224"/>
      <c r="E103" s="224"/>
      <c r="F103" s="189"/>
      <c r="G103" s="215"/>
      <c r="H103" s="215"/>
      <c r="I103" s="215"/>
      <c r="J103" s="215"/>
      <c r="K103" s="215"/>
      <c r="L103" s="222"/>
      <c r="M103" s="222"/>
      <c r="N103" s="188"/>
      <c r="O103" s="188"/>
      <c r="P103" s="215"/>
      <c r="Q103" s="215"/>
      <c r="R103" s="215"/>
      <c r="S103" s="215"/>
      <c r="T103" s="189"/>
      <c r="U103" s="189"/>
      <c r="V103" s="189"/>
      <c r="W103" s="194"/>
      <c r="X103" s="189"/>
      <c r="Y103" s="189"/>
      <c r="Z103" s="189"/>
    </row>
    <row r="104" spans="1:26" ht="15.75">
      <c r="A104" s="215"/>
      <c r="B104" s="215"/>
      <c r="C104" s="189"/>
      <c r="D104" s="224"/>
      <c r="E104" s="224"/>
      <c r="F104" s="189"/>
      <c r="G104" s="215"/>
      <c r="H104" s="215"/>
      <c r="I104" s="215"/>
      <c r="J104" s="215"/>
      <c r="K104" s="215"/>
      <c r="L104" s="222"/>
      <c r="M104" s="222"/>
      <c r="N104" s="188"/>
      <c r="O104" s="188"/>
      <c r="P104" s="215"/>
      <c r="Q104" s="215"/>
      <c r="R104" s="215"/>
      <c r="S104" s="215"/>
      <c r="T104" s="189"/>
      <c r="U104" s="189"/>
      <c r="V104" s="189"/>
      <c r="W104" s="194"/>
      <c r="X104" s="189"/>
      <c r="Y104" s="189"/>
      <c r="Z104" s="189"/>
    </row>
    <row r="105" spans="1:26" ht="15.75">
      <c r="A105" s="215"/>
      <c r="B105" s="215"/>
      <c r="C105" s="189"/>
      <c r="D105" s="224"/>
      <c r="E105" s="224"/>
      <c r="F105" s="189"/>
      <c r="G105" s="215"/>
      <c r="H105" s="215"/>
      <c r="I105" s="215"/>
      <c r="J105" s="215"/>
      <c r="K105" s="215"/>
      <c r="L105" s="222"/>
      <c r="M105" s="222"/>
      <c r="N105" s="188"/>
      <c r="O105" s="188"/>
      <c r="P105" s="215"/>
      <c r="Q105" s="215"/>
      <c r="R105" s="215"/>
      <c r="S105" s="215"/>
      <c r="T105" s="189"/>
      <c r="U105" s="189"/>
      <c r="V105" s="189"/>
      <c r="W105" s="194"/>
      <c r="X105" s="189"/>
      <c r="Y105" s="189"/>
      <c r="Z105" s="189"/>
    </row>
    <row r="106" spans="1:26" ht="15.75">
      <c r="A106" s="215"/>
      <c r="B106" s="215"/>
      <c r="C106" s="189"/>
      <c r="D106" s="224"/>
      <c r="E106" s="224"/>
      <c r="F106" s="189"/>
      <c r="G106" s="215"/>
      <c r="H106" s="215"/>
      <c r="I106" s="215"/>
      <c r="J106" s="215"/>
      <c r="K106" s="215"/>
      <c r="L106" s="222"/>
      <c r="M106" s="222"/>
      <c r="N106" s="188"/>
      <c r="O106" s="188"/>
      <c r="P106" s="215"/>
      <c r="Q106" s="215"/>
      <c r="R106" s="215"/>
      <c r="S106" s="215"/>
      <c r="T106" s="189"/>
      <c r="U106" s="189"/>
      <c r="V106" s="189"/>
      <c r="W106" s="194"/>
      <c r="X106" s="189"/>
      <c r="Y106" s="189"/>
      <c r="Z106" s="189"/>
    </row>
    <row r="107" spans="1:26" ht="15.75">
      <c r="A107" s="215"/>
      <c r="B107" s="215"/>
      <c r="C107" s="189"/>
      <c r="D107" s="224"/>
      <c r="E107" s="224"/>
      <c r="F107" s="189"/>
      <c r="G107" s="215"/>
      <c r="H107" s="215"/>
      <c r="I107" s="215"/>
      <c r="J107" s="215"/>
      <c r="K107" s="215"/>
      <c r="L107" s="222"/>
      <c r="M107" s="222"/>
      <c r="N107" s="188"/>
      <c r="O107" s="188"/>
      <c r="P107" s="215"/>
      <c r="Q107" s="215"/>
      <c r="R107" s="215"/>
      <c r="S107" s="215"/>
      <c r="T107" s="189"/>
      <c r="U107" s="189"/>
      <c r="V107" s="189"/>
      <c r="W107" s="194"/>
      <c r="X107" s="189"/>
      <c r="Y107" s="189"/>
      <c r="Z107" s="189"/>
    </row>
    <row r="108" spans="1:26" ht="15.75">
      <c r="A108" s="215"/>
      <c r="B108" s="215"/>
      <c r="C108" s="189"/>
      <c r="D108" s="224"/>
      <c r="E108" s="224"/>
      <c r="F108" s="189"/>
      <c r="G108" s="215"/>
      <c r="H108" s="215"/>
      <c r="I108" s="215"/>
      <c r="J108" s="215"/>
      <c r="K108" s="215"/>
      <c r="L108" s="222"/>
      <c r="M108" s="222"/>
      <c r="N108" s="188"/>
      <c r="O108" s="188"/>
      <c r="P108" s="215"/>
      <c r="Q108" s="215"/>
      <c r="R108" s="215"/>
      <c r="S108" s="215"/>
      <c r="T108" s="189"/>
      <c r="U108" s="189"/>
      <c r="V108" s="189"/>
      <c r="W108" s="194"/>
      <c r="X108" s="189"/>
      <c r="Y108" s="189"/>
      <c r="Z108" s="189"/>
    </row>
    <row r="109" spans="1:26" ht="15.75">
      <c r="A109" s="215"/>
      <c r="B109" s="215"/>
      <c r="C109" s="189"/>
      <c r="D109" s="224"/>
      <c r="E109" s="224"/>
      <c r="F109" s="189"/>
      <c r="G109" s="215"/>
      <c r="H109" s="215"/>
      <c r="I109" s="215"/>
      <c r="J109" s="215"/>
      <c r="K109" s="215"/>
      <c r="L109" s="222"/>
      <c r="M109" s="222"/>
      <c r="N109" s="188"/>
      <c r="O109" s="188"/>
      <c r="P109" s="215"/>
      <c r="Q109" s="215"/>
      <c r="R109" s="215"/>
      <c r="S109" s="215"/>
      <c r="T109" s="189"/>
      <c r="U109" s="189"/>
      <c r="V109" s="189"/>
      <c r="W109" s="194"/>
      <c r="X109" s="189"/>
      <c r="Y109" s="189"/>
      <c r="Z109" s="189"/>
    </row>
  </sheetData>
  <mergeCells count="2">
    <mergeCell ref="P3:R3"/>
    <mergeCell ref="N3:O3"/>
  </mergeCells>
  <printOptions/>
  <pageMargins left="0.15" right="0.49" top="0.07" bottom="0.13" header="0" footer="0"/>
  <pageSetup fitToHeight="2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9">
      <selection activeCell="F75" sqref="F75"/>
    </sheetView>
  </sheetViews>
  <sheetFormatPr defaultColWidth="8.796875" defaultRowHeight="15.75"/>
  <cols>
    <col min="1" max="1" width="8.3984375" style="34" customWidth="1"/>
    <col min="2" max="5" width="4.3984375" style="34" customWidth="1"/>
    <col min="6" max="6" width="18.3984375" style="34" customWidth="1"/>
    <col min="7" max="8" width="4.3984375" style="34" customWidth="1"/>
    <col min="9" max="16384" width="10.19921875" style="34" customWidth="1"/>
  </cols>
  <sheetData>
    <row r="1" spans="1:7" ht="15.75">
      <c r="A1" s="35" t="s">
        <v>117</v>
      </c>
      <c r="G1" s="35"/>
    </row>
    <row r="2" spans="1:2" ht="15">
      <c r="A2" s="34" t="s">
        <v>112</v>
      </c>
      <c r="B2" s="34" t="s">
        <v>123</v>
      </c>
    </row>
    <row r="3" spans="2:3" ht="15">
      <c r="B3" s="34" t="s">
        <v>112</v>
      </c>
      <c r="C3" s="34" t="s">
        <v>124</v>
      </c>
    </row>
    <row r="4" ht="15">
      <c r="C4" s="34" t="s">
        <v>113</v>
      </c>
    </row>
    <row r="5" spans="3:4" ht="15">
      <c r="C5" s="34" t="s">
        <v>112</v>
      </c>
      <c r="D5" s="34" t="s">
        <v>125</v>
      </c>
    </row>
    <row r="6" spans="4:5" ht="15">
      <c r="D6" s="34" t="s">
        <v>112</v>
      </c>
      <c r="E6" s="34" t="s">
        <v>126</v>
      </c>
    </row>
    <row r="7" ht="15">
      <c r="E7" s="34" t="s">
        <v>114</v>
      </c>
    </row>
    <row r="8" ht="15">
      <c r="E8" s="34" t="s">
        <v>113</v>
      </c>
    </row>
    <row r="9" spans="4:5" ht="15">
      <c r="D9" s="34" t="s">
        <v>112</v>
      </c>
      <c r="E9" s="34" t="s">
        <v>127</v>
      </c>
    </row>
    <row r="10" ht="15">
      <c r="E10" s="34" t="s">
        <v>115</v>
      </c>
    </row>
    <row r="11" ht="15">
      <c r="E11" s="34" t="s">
        <v>113</v>
      </c>
    </row>
    <row r="12" spans="2:3" ht="15">
      <c r="B12" s="34" t="s">
        <v>112</v>
      </c>
      <c r="C12" s="34" t="s">
        <v>124</v>
      </c>
    </row>
    <row r="13" spans="3:4" ht="15">
      <c r="C13" s="34" t="s">
        <v>112</v>
      </c>
      <c r="D13" s="34" t="s">
        <v>128</v>
      </c>
    </row>
    <row r="14" ht="15">
      <c r="D14" s="34" t="s">
        <v>120</v>
      </c>
    </row>
    <row r="15" ht="15">
      <c r="D15" s="34" t="s">
        <v>113</v>
      </c>
    </row>
    <row r="16" spans="3:4" ht="15">
      <c r="C16" s="34" t="s">
        <v>112</v>
      </c>
      <c r="D16" s="34" t="s">
        <v>125</v>
      </c>
    </row>
    <row r="17" spans="4:5" ht="15">
      <c r="D17" s="34" t="s">
        <v>112</v>
      </c>
      <c r="E17" s="34" t="s">
        <v>129</v>
      </c>
    </row>
    <row r="18" spans="5:6" ht="15">
      <c r="E18" s="34" t="s">
        <v>112</v>
      </c>
      <c r="F18" s="34" t="s">
        <v>126</v>
      </c>
    </row>
    <row r="19" ht="15">
      <c r="F19" s="34" t="s">
        <v>114</v>
      </c>
    </row>
    <row r="20" ht="15">
      <c r="F20" s="34" t="s">
        <v>113</v>
      </c>
    </row>
    <row r="21" spans="5:6" ht="15">
      <c r="E21" s="34" t="s">
        <v>112</v>
      </c>
      <c r="F21" s="34" t="s">
        <v>128</v>
      </c>
    </row>
    <row r="22" ht="15">
      <c r="F22" s="34" t="s">
        <v>120</v>
      </c>
    </row>
    <row r="23" ht="15">
      <c r="F23" s="34" t="s">
        <v>113</v>
      </c>
    </row>
    <row r="24" spans="4:5" ht="15">
      <c r="D24" s="34" t="s">
        <v>112</v>
      </c>
      <c r="E24" s="34" t="s">
        <v>130</v>
      </c>
    </row>
    <row r="25" spans="5:6" ht="15">
      <c r="E25" s="34" t="s">
        <v>112</v>
      </c>
      <c r="F25" s="34" t="s">
        <v>127</v>
      </c>
    </row>
    <row r="26" ht="15">
      <c r="F26" s="34" t="s">
        <v>116</v>
      </c>
    </row>
    <row r="27" ht="15">
      <c r="F27" s="34" t="s">
        <v>113</v>
      </c>
    </row>
    <row r="28" spans="5:6" ht="15">
      <c r="E28" s="34" t="s">
        <v>112</v>
      </c>
      <c r="F28" s="34" t="s">
        <v>128</v>
      </c>
    </row>
    <row r="29" ht="15">
      <c r="F29" s="34" t="s">
        <v>120</v>
      </c>
    </row>
    <row r="30" ht="15">
      <c r="F30" s="34" t="s">
        <v>113</v>
      </c>
    </row>
    <row r="31" ht="15">
      <c r="A31" s="34">
        <f>IF(armor1type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2</v>
      </c>
    </row>
    <row r="32" ht="15.75">
      <c r="A32" s="35" t="s">
        <v>121</v>
      </c>
    </row>
    <row r="33" spans="1:2" ht="15">
      <c r="A33" s="34" t="s">
        <v>112</v>
      </c>
      <c r="B33" s="34" t="s">
        <v>146</v>
      </c>
    </row>
    <row r="34" spans="2:3" ht="15">
      <c r="B34" s="34" t="s">
        <v>112</v>
      </c>
      <c r="C34" s="34" t="s">
        <v>147</v>
      </c>
    </row>
    <row r="35" spans="3:11" ht="15">
      <c r="C35" s="34" t="s">
        <v>112</v>
      </c>
      <c r="D35" s="34" t="s">
        <v>135</v>
      </c>
      <c r="G35" s="39"/>
      <c r="H35" s="39"/>
      <c r="I35" s="39"/>
      <c r="J35" s="39"/>
      <c r="K35" s="39"/>
    </row>
    <row r="36" spans="4:11" ht="15">
      <c r="D36" s="34" t="s">
        <v>136</v>
      </c>
      <c r="G36" s="39"/>
      <c r="H36" s="39"/>
      <c r="I36" s="39"/>
      <c r="J36" s="39"/>
      <c r="K36" s="39"/>
    </row>
    <row r="37" spans="4:11" ht="15">
      <c r="D37" s="34" t="s">
        <v>112</v>
      </c>
      <c r="E37" s="34" t="s">
        <v>137</v>
      </c>
      <c r="G37" s="39"/>
      <c r="H37" s="39"/>
      <c r="I37" s="39"/>
      <c r="J37" s="39"/>
      <c r="K37" s="39"/>
    </row>
    <row r="38" spans="5:11" ht="15">
      <c r="E38" s="34" t="s">
        <v>138</v>
      </c>
      <c r="G38" s="39"/>
      <c r="H38" s="39"/>
      <c r="I38" s="39"/>
      <c r="J38" s="39"/>
      <c r="K38" s="39"/>
    </row>
    <row r="39" spans="5:11" ht="15">
      <c r="E39" s="39" t="s">
        <v>139</v>
      </c>
      <c r="G39" s="39"/>
      <c r="H39" s="39"/>
      <c r="I39" s="39"/>
      <c r="J39" s="39"/>
      <c r="K39" s="39"/>
    </row>
    <row r="40" spans="3:11" ht="15">
      <c r="C40" s="34" t="s">
        <v>112</v>
      </c>
      <c r="D40" s="34" t="s">
        <v>135</v>
      </c>
      <c r="G40" s="39"/>
      <c r="H40" s="39"/>
      <c r="I40" s="39"/>
      <c r="J40" s="39"/>
      <c r="K40" s="39"/>
    </row>
    <row r="41" ht="15">
      <c r="D41" s="34" t="s">
        <v>140</v>
      </c>
    </row>
    <row r="42" spans="4:5" ht="15">
      <c r="D42" s="34" t="s">
        <v>112</v>
      </c>
      <c r="E42" s="34" t="s">
        <v>137</v>
      </c>
    </row>
    <row r="43" spans="5:6" ht="15">
      <c r="E43" s="34" t="s">
        <v>112</v>
      </c>
      <c r="F43" s="34" t="s">
        <v>141</v>
      </c>
    </row>
    <row r="44" ht="15">
      <c r="F44" s="34" t="s">
        <v>138</v>
      </c>
    </row>
    <row r="45" ht="15">
      <c r="F45" s="34" t="s">
        <v>148</v>
      </c>
    </row>
    <row r="46" spans="5:6" ht="15">
      <c r="E46" s="34" t="s">
        <v>112</v>
      </c>
      <c r="F46" s="34" t="s">
        <v>142</v>
      </c>
    </row>
    <row r="47" ht="15">
      <c r="F47" s="34" t="s">
        <v>134</v>
      </c>
    </row>
    <row r="48" ht="15">
      <c r="F48" s="34" t="s">
        <v>149</v>
      </c>
    </row>
    <row r="49" spans="2:3" ht="15">
      <c r="B49" s="34" t="s">
        <v>112</v>
      </c>
      <c r="C49" s="34" t="s">
        <v>135</v>
      </c>
    </row>
    <row r="50" ht="15">
      <c r="C50" s="34" t="s">
        <v>143</v>
      </c>
    </row>
    <row r="51" spans="3:4" ht="15">
      <c r="C51" s="34" t="s">
        <v>112</v>
      </c>
      <c r="D51" s="34" t="s">
        <v>137</v>
      </c>
    </row>
    <row r="52" spans="4:5" ht="15">
      <c r="D52" s="34" t="s">
        <v>112</v>
      </c>
      <c r="E52" s="34" t="s">
        <v>144</v>
      </c>
    </row>
    <row r="53" ht="15">
      <c r="E53" s="34" t="s">
        <v>151</v>
      </c>
    </row>
    <row r="54" ht="15">
      <c r="E54" s="34" t="s">
        <v>150</v>
      </c>
    </row>
    <row r="55" spans="4:5" ht="15">
      <c r="D55" s="34" t="s">
        <v>112</v>
      </c>
      <c r="E55" s="34" t="s">
        <v>145</v>
      </c>
    </row>
    <row r="56" ht="15">
      <c r="E56" s="34" t="s">
        <v>153</v>
      </c>
    </row>
    <row r="57" ht="15">
      <c r="E57" s="34" t="s">
        <v>152</v>
      </c>
    </row>
    <row r="58" ht="15">
      <c r="A58" s="34" t="e">
        <f>IF(armor1type=N,IF(armor2type=N,IF(totalweight&lt;Lightweight,0,IF(totalweight&lt;Mediumweight,mediumcheckpen,heavycheckpen)),IF(totalweight&lt;Lightweight,Armor2checkpen,IF(totalweight&lt;Mediumweight,IF(mediumcheckpen&lt;Armor2checkpen,Armor2checkpen,mediumcheckpen),IF(heavycheckpen&lt;Armor2checkpen,Armor2checkpen,heavycheckpen)))),IF(totalweight&lt;Lightweight,(Armor1checkpen+Armor2checkpen),IF(totalweight&lt;Mediumweight,IF(mediumcheckpen&lt;(Armor1checkpen+Armor2checkpen),(Armor1checkpen+Armor2checkpen),mediumcheckpen),IF(heavycheckpen&lt;(Armor1checkpen+Armor2checkpen),(Armor1checkpen+Armor2checkpen),heavycheckpen))))</f>
        <v>#NAME?</v>
      </c>
    </row>
    <row r="64" ht="15">
      <c r="B64" s="34" t="s">
        <v>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torkaj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Torleik Ravn</dc:creator>
  <cp:keywords/>
  <dc:description/>
  <cp:lastModifiedBy>Øjvind</cp:lastModifiedBy>
  <cp:lastPrinted>2007-12-28T13:46:36Z</cp:lastPrinted>
  <dcterms:created xsi:type="dcterms:W3CDTF">2003-04-05T08:35:27Z</dcterms:created>
  <dcterms:modified xsi:type="dcterms:W3CDTF">2008-10-03T11:23:00Z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